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&amp;ehk=iRkBQCpii2V7onVPxcphbw&amp;r=0&amp;pid=OfficeInsert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pm365-my.sharepoint.com/personal/tasio_fyuste_upm_es/Documents/ODT_Valladolid/Presentación/"/>
    </mc:Choice>
  </mc:AlternateContent>
  <xr:revisionPtr revIDLastSave="8" documentId="8_{B77D4C7C-155C-46C6-8555-AE731E734D83}" xr6:coauthVersionLast="47" xr6:coauthVersionMax="47" xr10:uidLastSave="{4FAFDE4B-A21E-4146-BDD9-F3698B4821A5}"/>
  <bookViews>
    <workbookView xWindow="930" yWindow="3040" windowWidth="37470" windowHeight="17080" activeTab="1" xr2:uid="{00000000-000D-0000-FFFF-FFFF00000000}"/>
  </bookViews>
  <sheets>
    <sheet name="Marco" sheetId="1" r:id="rId1"/>
    <sheet name="Transitabilidad" sheetId="2" r:id="rId2"/>
  </sheets>
  <definedNames>
    <definedName name="_xlnm.Print_Area" localSheetId="0">Marco!$M$1:$S$23</definedName>
    <definedName name="_xlnm.Print_Area" localSheetId="1">Transitabilidad!$F$1:$N$42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1" i="2" l="1"/>
  <c r="L10" i="2"/>
  <c r="Q16" i="1" l="1"/>
  <c r="N12" i="2" l="1"/>
  <c r="X6" i="2"/>
  <c r="X7" i="2"/>
  <c r="J30" i="2"/>
  <c r="H6" i="2" l="1"/>
  <c r="P11" i="2" l="1"/>
  <c r="O12" i="2"/>
  <c r="O11" i="2"/>
  <c r="J40" i="2"/>
  <c r="L14" i="2" l="1"/>
  <c r="L9" i="2"/>
  <c r="M9" i="2" s="1"/>
  <c r="O20" i="1"/>
  <c r="L26" i="2" l="1"/>
  <c r="O23" i="1" l="1"/>
  <c r="Q11" i="2"/>
  <c r="L15" i="2" l="1"/>
  <c r="L8" i="2"/>
  <c r="H8" i="2"/>
  <c r="H5" i="2"/>
  <c r="L36" i="2" l="1"/>
  <c r="L38" i="2" s="1"/>
  <c r="L35" i="2"/>
  <c r="L16" i="2"/>
  <c r="L18" i="2" s="1"/>
  <c r="AA11" i="1"/>
  <c r="L19" i="2" l="1"/>
  <c r="M19" i="2" s="1"/>
  <c r="L20" i="2"/>
  <c r="L37" i="2"/>
  <c r="L40" i="2" s="1"/>
  <c r="M40" i="2" s="1"/>
  <c r="L41" i="2" l="1"/>
  <c r="M41" i="2" s="1"/>
  <c r="L42" i="2"/>
  <c r="H9" i="2"/>
  <c r="O21" i="1" l="1"/>
  <c r="H10" i="2" l="1"/>
  <c r="R21" i="1"/>
  <c r="R19" i="1"/>
  <c r="O22" i="1" l="1"/>
  <c r="H11" i="2" l="1"/>
  <c r="L30" i="2" s="1"/>
</calcChain>
</file>

<file path=xl/sharedStrings.xml><?xml version="1.0" encoding="utf-8"?>
<sst xmlns="http://schemas.openxmlformats.org/spreadsheetml/2006/main" count="105" uniqueCount="81">
  <si>
    <t>Pm(m)=</t>
  </si>
  <si>
    <t>Rh(m)=</t>
  </si>
  <si>
    <t>Pte(m/m)=</t>
  </si>
  <si>
    <r>
      <t>Sm(m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)=</t>
    </r>
  </si>
  <si>
    <t>GEOMETRÍA HIDRÁULICA</t>
  </si>
  <si>
    <t>VARIABLES HIDRÁULICAS</t>
  </si>
  <si>
    <t>Dmax(m)=</t>
  </si>
  <si>
    <r>
      <t>Anch</t>
    </r>
    <r>
      <rPr>
        <vertAlign val="subscript"/>
        <sz val="11"/>
        <color theme="1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>(m)=</t>
    </r>
  </si>
  <si>
    <t>Dmax= Diámetro máximo material del lecho</t>
  </si>
  <si>
    <t>Pte= Pendiente del lecho original</t>
  </si>
  <si>
    <t>Verificar valor min en Tb 4.1</t>
  </si>
  <si>
    <t>Geometría del marco</t>
  </si>
  <si>
    <r>
      <t>EL</t>
    </r>
    <r>
      <rPr>
        <vertAlign val="subscript"/>
        <sz val="11"/>
        <color rgb="FF000000"/>
        <rFont val="Calibri"/>
        <family val="2"/>
        <scheme val="minor"/>
      </rPr>
      <t>salida</t>
    </r>
    <r>
      <rPr>
        <sz val="11"/>
        <color rgb="FF000000"/>
        <rFont val="Calibri"/>
        <family val="2"/>
        <scheme val="minor"/>
      </rPr>
      <t>(m)=</t>
    </r>
  </si>
  <si>
    <r>
      <t>EL</t>
    </r>
    <r>
      <rPr>
        <vertAlign val="subscript"/>
        <sz val="11"/>
        <color rgb="FF000000"/>
        <rFont val="Calibri"/>
        <family val="2"/>
        <scheme val="minor"/>
      </rPr>
      <t>entrada</t>
    </r>
    <r>
      <rPr>
        <sz val="11"/>
        <color rgb="FF000000"/>
        <rFont val="Calibri"/>
        <family val="2"/>
        <scheme val="minor"/>
      </rPr>
      <t>(m)=</t>
    </r>
  </si>
  <si>
    <t>Sección ENTRADA</t>
  </si>
  <si>
    <r>
      <t>Q(m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/s)=</t>
    </r>
  </si>
  <si>
    <r>
      <t xml:space="preserve">Altura libre </t>
    </r>
    <r>
      <rPr>
        <vertAlign val="subscript"/>
        <sz val="11"/>
        <color theme="1"/>
        <rFont val="Calibri"/>
        <family val="2"/>
        <scheme val="minor"/>
      </rPr>
      <t>entrada</t>
    </r>
    <r>
      <rPr>
        <sz val="11"/>
        <color theme="1"/>
        <rFont val="Calibri"/>
        <family val="2"/>
        <scheme val="minor"/>
      </rPr>
      <t>(m)=</t>
    </r>
  </si>
  <si>
    <t>DATOS</t>
  </si>
  <si>
    <t>"n" marco=</t>
  </si>
  <si>
    <t>"n" lecho=</t>
  </si>
  <si>
    <t>Rugosidad ("n" Manning)</t>
  </si>
  <si>
    <r>
      <t>L</t>
    </r>
    <r>
      <rPr>
        <vertAlign val="subscript"/>
        <sz val="11"/>
        <color theme="1"/>
        <rFont val="Calibri"/>
        <family val="2"/>
        <scheme val="minor"/>
      </rPr>
      <t>ODT</t>
    </r>
    <r>
      <rPr>
        <sz val="11"/>
        <color theme="1"/>
        <rFont val="Calibri"/>
        <family val="2"/>
        <scheme val="minor"/>
      </rPr>
      <t>(m)real=</t>
    </r>
  </si>
  <si>
    <t>Instrucción 5.2-IC 2016</t>
  </si>
  <si>
    <t>F=</t>
  </si>
  <si>
    <t>D(m)=</t>
  </si>
  <si>
    <t>D(ft)=</t>
  </si>
  <si>
    <t>a(m)=</t>
  </si>
  <si>
    <t>b(m)=</t>
  </si>
  <si>
    <t>c(m)=</t>
  </si>
  <si>
    <t>a</t>
  </si>
  <si>
    <t>b</t>
  </si>
  <si>
    <t>c</t>
  </si>
  <si>
    <t>d</t>
  </si>
  <si>
    <t>d(m)=</t>
  </si>
  <si>
    <t>AGUAS BAJAS</t>
  </si>
  <si>
    <t>Geometría cauce</t>
  </si>
  <si>
    <t>v(m/s)=</t>
  </si>
  <si>
    <t>AGUAS ALTAS</t>
  </si>
  <si>
    <t>n=</t>
  </si>
  <si>
    <t>Cauce aguas bajas lleno</t>
  </si>
  <si>
    <t>Sm=</t>
  </si>
  <si>
    <t>Pm=</t>
  </si>
  <si>
    <r>
      <t xml:space="preserve">Alt. libre </t>
    </r>
    <r>
      <rPr>
        <i/>
        <vertAlign val="subscript"/>
        <sz val="10"/>
        <color theme="1"/>
        <rFont val="Calibri"/>
        <family val="2"/>
        <scheme val="minor"/>
      </rPr>
      <t>entrada</t>
    </r>
    <r>
      <rPr>
        <i/>
        <sz val="10"/>
        <color theme="1"/>
        <rFont val="Calibri"/>
        <family val="2"/>
        <scheme val="minor"/>
      </rPr>
      <t>=Hm-EL</t>
    </r>
    <r>
      <rPr>
        <i/>
        <vertAlign val="subscript"/>
        <sz val="10"/>
        <color theme="1"/>
        <rFont val="Calibri"/>
        <family val="2"/>
        <scheme val="minor"/>
      </rPr>
      <t>entrada</t>
    </r>
  </si>
  <si>
    <r>
      <t>Q90%(m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/s)=</t>
    </r>
  </si>
  <si>
    <r>
      <t>Q10%(m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/s)=</t>
    </r>
  </si>
  <si>
    <t>Recomendaciones:</t>
  </si>
  <si>
    <t>Especie(s) objetivo</t>
  </si>
  <si>
    <t>ymin(m)=</t>
  </si>
  <si>
    <t>vmax(m/s)=</t>
  </si>
  <si>
    <r>
      <t xml:space="preserve">Alt. libre </t>
    </r>
    <r>
      <rPr>
        <i/>
        <vertAlign val="subscript"/>
        <sz val="10"/>
        <color theme="1"/>
        <rFont val="Calibri"/>
        <family val="2"/>
        <scheme val="minor"/>
      </rPr>
      <t>salida</t>
    </r>
    <r>
      <rPr>
        <i/>
        <sz val="10"/>
        <color theme="1"/>
        <rFont val="Calibri"/>
        <family val="2"/>
        <scheme val="minor"/>
      </rPr>
      <t>=Hm-EL</t>
    </r>
    <r>
      <rPr>
        <i/>
        <vertAlign val="subscript"/>
        <sz val="10"/>
        <color theme="1"/>
        <rFont val="Calibri"/>
        <family val="2"/>
        <scheme val="minor"/>
      </rPr>
      <t>salida</t>
    </r>
  </si>
  <si>
    <r>
      <t xml:space="preserve">Altura libre </t>
    </r>
    <r>
      <rPr>
        <vertAlign val="subscript"/>
        <sz val="11"/>
        <color theme="1"/>
        <rFont val="Calibri"/>
        <family val="2"/>
        <scheme val="minor"/>
      </rPr>
      <t>salida</t>
    </r>
    <r>
      <rPr>
        <sz val="11"/>
        <color theme="1"/>
        <rFont val="Calibri"/>
        <family val="2"/>
        <scheme val="minor"/>
      </rPr>
      <t>(m)=</t>
    </r>
  </si>
  <si>
    <r>
      <t>b(m)</t>
    </r>
    <r>
      <rPr>
        <b/>
        <sz val="11"/>
        <color theme="1"/>
        <rFont val="Calibri"/>
        <family val="2"/>
      </rPr>
      <t>≥</t>
    </r>
    <r>
      <rPr>
        <b/>
        <sz val="11"/>
        <color theme="1"/>
        <rFont val="Calibri"/>
        <family val="2"/>
        <scheme val="minor"/>
      </rPr>
      <t>1.5*ymin</t>
    </r>
    <r>
      <rPr>
        <b/>
        <vertAlign val="subscript"/>
        <sz val="11"/>
        <color theme="1"/>
        <rFont val="Calibri"/>
        <family val="2"/>
        <scheme val="minor"/>
      </rPr>
      <t>especie</t>
    </r>
  </si>
  <si>
    <t>c:b=</t>
  </si>
  <si>
    <t>H(m)=</t>
  </si>
  <si>
    <t>A(m)=</t>
  </si>
  <si>
    <t>Lutil(m)=</t>
  </si>
  <si>
    <t>Nº marcos=</t>
  </si>
  <si>
    <t>A</t>
  </si>
  <si>
    <t>El usuario debe introducir los valores
en las celdas con este color</t>
  </si>
  <si>
    <t>L(m)=</t>
  </si>
  <si>
    <t>L= Longitud de la ODT</t>
  </si>
  <si>
    <r>
      <t>Anch</t>
    </r>
    <r>
      <rPr>
        <vertAlign val="subscript"/>
        <sz val="11"/>
        <color theme="1"/>
        <rFont val="Calibri"/>
        <family val="2"/>
        <scheme val="minor"/>
      </rPr>
      <t>BF</t>
    </r>
    <r>
      <rPr>
        <sz val="11"/>
        <color theme="1"/>
        <rFont val="Calibri"/>
        <family val="2"/>
        <scheme val="minor"/>
      </rPr>
      <t>(m)=</t>
    </r>
  </si>
  <si>
    <r>
      <t>Anch</t>
    </r>
    <r>
      <rPr>
        <i/>
        <vertAlign val="subscript"/>
        <sz val="10"/>
        <color theme="1"/>
        <rFont val="Calibri"/>
        <family val="2"/>
        <scheme val="minor"/>
      </rPr>
      <t>BF</t>
    </r>
    <r>
      <rPr>
        <i/>
        <sz val="10"/>
        <color theme="1"/>
        <rFont val="Calibri"/>
        <family val="2"/>
        <scheme val="minor"/>
      </rPr>
      <t>= Anchura del bankfull o de cauce lleno</t>
    </r>
  </si>
  <si>
    <r>
      <t>Anch</t>
    </r>
    <r>
      <rPr>
        <i/>
        <vertAlign val="subscript"/>
        <sz val="10"/>
        <color theme="1"/>
        <rFont val="Calibri"/>
        <family val="2"/>
        <scheme val="minor"/>
      </rPr>
      <t>CA</t>
    </r>
    <r>
      <rPr>
        <i/>
        <sz val="10"/>
        <color theme="1"/>
        <rFont val="Calibri"/>
        <family val="2"/>
        <scheme val="minor"/>
      </rPr>
      <t>= Anchura del cauce activo</t>
    </r>
  </si>
  <si>
    <t>Valores para condiciones mínimas</t>
  </si>
  <si>
    <t>En este color la hoja de cálculo
ofrece  valores para condiciones mínimas</t>
  </si>
  <si>
    <t>RESULTADOS</t>
  </si>
  <si>
    <t>Valor disponible en catálogo del fabricante</t>
  </si>
  <si>
    <r>
      <t>LrealODT=Lútil marco * nº marcos</t>
    </r>
    <r>
      <rPr>
        <sz val="10"/>
        <color theme="1"/>
        <rFont val="Calibri"/>
        <family val="2"/>
      </rPr>
      <t>≥</t>
    </r>
    <r>
      <rPr>
        <i/>
        <sz val="9.3000000000000007"/>
        <color theme="1"/>
        <rFont val="Calibri"/>
        <family val="2"/>
      </rPr>
      <t xml:space="preserve"> L</t>
    </r>
  </si>
  <si>
    <r>
      <t>Introducir para que se cumpla LrealODT</t>
    </r>
    <r>
      <rPr>
        <sz val="10"/>
        <color theme="1"/>
        <rFont val="Calibri"/>
        <family val="2"/>
      </rPr>
      <t>≥</t>
    </r>
    <r>
      <rPr>
        <i/>
        <sz val="10"/>
        <color theme="1"/>
        <rFont val="Calibri"/>
        <family val="2"/>
      </rPr>
      <t>L</t>
    </r>
  </si>
  <si>
    <t xml:space="preserve">Introducir el valor del tamaño representativo
del material del lecho </t>
  </si>
  <si>
    <t>Con este valor, entrar en la gráfica y
obtener una estimación de la rugosidad</t>
  </si>
  <si>
    <t>0.2*A&lt;a(m)&lt;0.4*A</t>
  </si>
  <si>
    <r>
      <rPr>
        <b/>
        <sz val="11"/>
        <color theme="1"/>
        <rFont val="Calibri"/>
        <family val="2"/>
      </rPr>
      <t>c(m)≥</t>
    </r>
    <r>
      <rPr>
        <b/>
        <sz val="11"/>
        <color theme="1"/>
        <rFont val="Calibri"/>
        <family val="2"/>
        <scheme val="minor"/>
      </rPr>
      <t>1.5*b</t>
    </r>
  </si>
  <si>
    <t>y</t>
  </si>
  <si>
    <t>Calado normal y(m)=</t>
  </si>
  <si>
    <r>
      <t>A</t>
    </r>
    <r>
      <rPr>
        <i/>
        <vertAlign val="subscript"/>
        <sz val="11"/>
        <color theme="1"/>
        <rFont val="Calibri"/>
        <family val="2"/>
        <scheme val="minor"/>
      </rPr>
      <t>min</t>
    </r>
    <r>
      <rPr>
        <i/>
        <sz val="11"/>
        <color theme="1"/>
        <rFont val="Calibri"/>
        <family val="2"/>
        <scheme val="minor"/>
      </rPr>
      <t>(m)=</t>
    </r>
  </si>
  <si>
    <r>
      <t>EL</t>
    </r>
    <r>
      <rPr>
        <i/>
        <vertAlign val="subscript"/>
        <sz val="11"/>
        <color rgb="FF000000"/>
        <rFont val="Calibri"/>
        <family val="2"/>
        <scheme val="minor"/>
      </rPr>
      <t>salida</t>
    </r>
    <r>
      <rPr>
        <i/>
        <sz val="11"/>
        <color rgb="FF000000"/>
        <rFont val="Calibri"/>
        <family val="2"/>
        <scheme val="minor"/>
      </rPr>
      <t>mínimo (m)=</t>
    </r>
  </si>
  <si>
    <r>
      <t>¿EL</t>
    </r>
    <r>
      <rPr>
        <vertAlign val="subscript"/>
        <sz val="11"/>
        <color theme="1"/>
        <rFont val="Calibri"/>
        <family val="2"/>
        <scheme val="minor"/>
      </rPr>
      <t>entrada</t>
    </r>
    <r>
      <rPr>
        <sz val="11"/>
        <color theme="1"/>
        <rFont val="Calibri"/>
        <family val="2"/>
        <scheme val="minor"/>
      </rPr>
      <t>&lt;0,4*H?</t>
    </r>
  </si>
  <si>
    <r>
      <t>¿&gt;D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>?</t>
    </r>
  </si>
  <si>
    <t>CÓDIGO DE
COLORES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</si>
</sst>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3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bscript"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i/>
      <sz val="9.3000000000000007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i/>
      <vertAlign val="subscript"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1" fontId="0" fillId="0" borderId="0" xfId="0" applyNumberFormat="1" applyAlignment="1">
      <alignment horizontal="left" indent="5"/>
    </xf>
    <xf numFmtId="0" fontId="0" fillId="3" borderId="0" xfId="0" applyFill="1" applyAlignment="1">
      <alignment horizontal="right"/>
    </xf>
    <xf numFmtId="0" fontId="2" fillId="5" borderId="0" xfId="0" applyFont="1" applyFill="1"/>
    <xf numFmtId="2" fontId="2" fillId="5" borderId="0" xfId="0" applyNumberFormat="1" applyFont="1" applyFill="1"/>
    <xf numFmtId="164" fontId="0" fillId="0" borderId="0" xfId="0" applyNumberFormat="1"/>
    <xf numFmtId="164" fontId="1" fillId="0" borderId="0" xfId="0" applyNumberFormat="1" applyFont="1"/>
    <xf numFmtId="0" fontId="0" fillId="3" borderId="0" xfId="0" applyFill="1" applyAlignment="1">
      <alignment horizontal="left"/>
    </xf>
    <xf numFmtId="0" fontId="0" fillId="7" borderId="0" xfId="0" applyFill="1" applyAlignment="1">
      <alignment horizontal="right"/>
    </xf>
    <xf numFmtId="2" fontId="0" fillId="7" borderId="0" xfId="0" applyNumberFormat="1" applyFill="1" applyAlignment="1">
      <alignment horizontal="left"/>
    </xf>
    <xf numFmtId="0" fontId="6" fillId="0" borderId="0" xfId="0" applyFont="1"/>
    <xf numFmtId="0" fontId="7" fillId="0" borderId="0" xfId="0" applyFont="1" applyAlignment="1">
      <alignment textRotation="90" wrapText="1"/>
    </xf>
    <xf numFmtId="0" fontId="0" fillId="0" borderId="0" xfId="0" applyAlignment="1">
      <alignment textRotation="90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vertical="center" textRotation="90"/>
    </xf>
    <xf numFmtId="2" fontId="5" fillId="7" borderId="0" xfId="0" applyNumberFormat="1" applyFont="1" applyFill="1" applyAlignment="1">
      <alignment horizontal="left"/>
    </xf>
    <xf numFmtId="0" fontId="5" fillId="7" borderId="0" xfId="0" applyFont="1" applyFill="1" applyAlignment="1">
      <alignment horizontal="right"/>
    </xf>
    <xf numFmtId="1" fontId="0" fillId="0" borderId="0" xfId="0" applyNumberFormat="1"/>
    <xf numFmtId="0" fontId="0" fillId="0" borderId="0" xfId="0" applyAlignment="1">
      <alignment horizontal="center" textRotation="90"/>
    </xf>
    <xf numFmtId="0" fontId="15" fillId="0" borderId="0" xfId="0" applyFont="1"/>
    <xf numFmtId="165" fontId="0" fillId="3" borderId="0" xfId="0" applyNumberFormat="1" applyFill="1" applyAlignment="1">
      <alignment horizontal="left"/>
    </xf>
    <xf numFmtId="2" fontId="0" fillId="0" borderId="0" xfId="0" applyNumberFormat="1" applyAlignment="1">
      <alignment horizontal="left"/>
    </xf>
    <xf numFmtId="0" fontId="17" fillId="0" borderId="0" xfId="0" applyFont="1"/>
    <xf numFmtId="0" fontId="11" fillId="0" borderId="0" xfId="0" applyFont="1" applyAlignment="1">
      <alignment horizontal="right"/>
    </xf>
    <xf numFmtId="0" fontId="9" fillId="3" borderId="0" xfId="0" applyFont="1" applyFill="1" applyAlignment="1">
      <alignment horizontal="right"/>
    </xf>
    <xf numFmtId="0" fontId="9" fillId="7" borderId="0" xfId="0" applyFont="1" applyFill="1" applyAlignment="1">
      <alignment horizontal="right"/>
    </xf>
    <xf numFmtId="164" fontId="0" fillId="7" borderId="0" xfId="0" applyNumberFormat="1" applyFill="1" applyAlignment="1">
      <alignment horizontal="left"/>
    </xf>
    <xf numFmtId="0" fontId="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right"/>
    </xf>
    <xf numFmtId="2" fontId="12" fillId="0" borderId="0" xfId="0" applyNumberFormat="1" applyFont="1" applyAlignment="1">
      <alignment horizontal="left"/>
    </xf>
    <xf numFmtId="0" fontId="2" fillId="0" borderId="0" xfId="0" applyFont="1"/>
    <xf numFmtId="2" fontId="2" fillId="0" borderId="0" xfId="0" applyNumberFormat="1" applyFont="1"/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left"/>
    </xf>
    <xf numFmtId="0" fontId="14" fillId="0" borderId="0" xfId="0" applyFont="1" applyAlignment="1">
      <alignment horizontal="right"/>
    </xf>
    <xf numFmtId="2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165" fontId="0" fillId="0" borderId="0" xfId="0" applyNumberFormat="1" applyAlignment="1">
      <alignment horizontal="left"/>
    </xf>
    <xf numFmtId="0" fontId="11" fillId="0" borderId="0" xfId="0" applyFont="1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0" fontId="23" fillId="6" borderId="0" xfId="0" applyFont="1" applyFill="1" applyAlignment="1">
      <alignment horizontal="center"/>
    </xf>
    <xf numFmtId="2" fontId="20" fillId="0" borderId="0" xfId="0" applyNumberFormat="1" applyFont="1" applyAlignment="1">
      <alignment horizontal="left"/>
    </xf>
    <xf numFmtId="2" fontId="19" fillId="0" borderId="0" xfId="0" applyNumberFormat="1" applyFont="1" applyAlignment="1">
      <alignment horizontal="left"/>
    </xf>
    <xf numFmtId="0" fontId="0" fillId="10" borderId="0" xfId="0" applyFill="1" applyAlignment="1">
      <alignment horizontal="right"/>
    </xf>
    <xf numFmtId="2" fontId="0" fillId="10" borderId="0" xfId="0" applyNumberFormat="1" applyFill="1" applyAlignment="1">
      <alignment horizontal="left"/>
    </xf>
    <xf numFmtId="165" fontId="0" fillId="11" borderId="1" xfId="0" applyNumberFormat="1" applyFill="1" applyBorder="1" applyAlignment="1">
      <alignment horizontal="center"/>
    </xf>
    <xf numFmtId="165" fontId="0" fillId="7" borderId="0" xfId="0" applyNumberFormat="1" applyFill="1" applyAlignment="1">
      <alignment horizontal="left"/>
    </xf>
    <xf numFmtId="2" fontId="0" fillId="0" borderId="0" xfId="0" applyNumberFormat="1" applyAlignment="1">
      <alignment horizontal="right"/>
    </xf>
    <xf numFmtId="0" fontId="0" fillId="12" borderId="0" xfId="0" applyFill="1" applyAlignment="1">
      <alignment horizontal="right"/>
    </xf>
    <xf numFmtId="1" fontId="0" fillId="12" borderId="0" xfId="0" applyNumberFormat="1" applyFill="1" applyAlignment="1">
      <alignment horizontal="left"/>
    </xf>
    <xf numFmtId="0" fontId="0" fillId="12" borderId="0" xfId="0" applyFill="1" applyAlignment="1">
      <alignment horizontal="left"/>
    </xf>
    <xf numFmtId="2" fontId="0" fillId="12" borderId="0" xfId="0" applyNumberFormat="1" applyFill="1" applyAlignment="1">
      <alignment horizontal="left"/>
    </xf>
    <xf numFmtId="0" fontId="5" fillId="12" borderId="0" xfId="0" applyFont="1" applyFill="1" applyAlignment="1">
      <alignment horizontal="right"/>
    </xf>
    <xf numFmtId="0" fontId="5" fillId="12" borderId="0" xfId="0" applyFont="1" applyFill="1" applyAlignment="1">
      <alignment horizontal="left"/>
    </xf>
    <xf numFmtId="0" fontId="0" fillId="12" borderId="0" xfId="0" applyFill="1"/>
    <xf numFmtId="0" fontId="0" fillId="7" borderId="0" xfId="0" applyFill="1" applyAlignment="1">
      <alignment horizontal="left"/>
    </xf>
    <xf numFmtId="0" fontId="5" fillId="13" borderId="0" xfId="0" applyFont="1" applyFill="1" applyAlignment="1">
      <alignment horizontal="right"/>
    </xf>
    <xf numFmtId="2" fontId="5" fillId="13" borderId="0" xfId="0" applyNumberFormat="1" applyFont="1" applyFill="1" applyAlignment="1">
      <alignment horizontal="left"/>
    </xf>
    <xf numFmtId="2" fontId="0" fillId="7" borderId="0" xfId="0" applyNumberFormat="1" applyFill="1" applyAlignment="1">
      <alignment horizontal="right"/>
    </xf>
    <xf numFmtId="0" fontId="20" fillId="6" borderId="0" xfId="0" applyFont="1" applyFill="1" applyAlignment="1">
      <alignment horizontal="left"/>
    </xf>
    <xf numFmtId="0" fontId="19" fillId="6" borderId="0" xfId="0" applyFont="1" applyFill="1"/>
    <xf numFmtId="0" fontId="0" fillId="6" borderId="0" xfId="0" applyFill="1"/>
    <xf numFmtId="0" fontId="0" fillId="6" borderId="0" xfId="0" applyFill="1" applyAlignment="1">
      <alignment horizontal="right"/>
    </xf>
    <xf numFmtId="2" fontId="0" fillId="6" borderId="0" xfId="0" applyNumberFormat="1" applyFill="1" applyAlignment="1">
      <alignment horizontal="left"/>
    </xf>
    <xf numFmtId="0" fontId="31" fillId="6" borderId="0" xfId="0" applyFont="1" applyFill="1"/>
    <xf numFmtId="0" fontId="32" fillId="6" borderId="0" xfId="0" applyFont="1" applyFill="1"/>
    <xf numFmtId="0" fontId="23" fillId="6" borderId="0" xfId="0" applyFont="1" applyFill="1" applyAlignment="1">
      <alignment horizontal="left"/>
    </xf>
    <xf numFmtId="0" fontId="17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33" fillId="6" borderId="0" xfId="0" applyFont="1" applyFill="1" applyAlignment="1">
      <alignment horizontal="right"/>
    </xf>
    <xf numFmtId="164" fontId="0" fillId="3" borderId="0" xfId="0" applyNumberFormat="1" applyFill="1" applyAlignment="1">
      <alignment horizontal="left"/>
    </xf>
    <xf numFmtId="0" fontId="1" fillId="0" borderId="0" xfId="0" applyFont="1"/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right" vertical="center"/>
    </xf>
    <xf numFmtId="166" fontId="0" fillId="3" borderId="0" xfId="0" applyNumberFormat="1" applyFill="1" applyAlignment="1">
      <alignment horizontal="left"/>
    </xf>
    <xf numFmtId="0" fontId="5" fillId="14" borderId="0" xfId="0" applyFont="1" applyFill="1" applyAlignment="1">
      <alignment horizontal="right"/>
    </xf>
    <xf numFmtId="0" fontId="5" fillId="1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0" fillId="7" borderId="0" xfId="0" applyNumberFormat="1" applyFill="1" applyAlignment="1">
      <alignment horizontal="right" indent="1"/>
    </xf>
    <xf numFmtId="2" fontId="0" fillId="7" borderId="0" xfId="0" applyNumberFormat="1" applyFill="1" applyAlignment="1">
      <alignment horizontal="right"/>
    </xf>
    <xf numFmtId="0" fontId="29" fillId="12" borderId="0" xfId="0" applyFont="1" applyFill="1" applyAlignment="1">
      <alignment horizontal="center" wrapText="1"/>
    </xf>
    <xf numFmtId="0" fontId="0" fillId="12" borderId="0" xfId="0" applyFill="1" applyAlignment="1">
      <alignment horizontal="center" wrapText="1"/>
    </xf>
    <xf numFmtId="0" fontId="29" fillId="6" borderId="0" xfId="0" applyFont="1" applyFill="1" applyAlignment="1">
      <alignment horizontal="center" wrapText="1"/>
    </xf>
    <xf numFmtId="0" fontId="29" fillId="6" borderId="0" xfId="0" applyFont="1" applyFill="1" applyAlignment="1">
      <alignment horizontal="center"/>
    </xf>
    <xf numFmtId="0" fontId="29" fillId="7" borderId="0" xfId="0" applyFont="1" applyFill="1" applyAlignment="1">
      <alignment horizontal="center"/>
    </xf>
    <xf numFmtId="0" fontId="0" fillId="6" borderId="0" xfId="0" applyFill="1" applyAlignment="1">
      <alignment horizontal="right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0" fillId="8" borderId="0" xfId="0" applyFill="1" applyAlignment="1">
      <alignment horizontal="right" vertical="center"/>
    </xf>
    <xf numFmtId="2" fontId="0" fillId="8" borderId="0" xfId="0" applyNumberFormat="1" applyFill="1" applyAlignment="1">
      <alignment horizontal="left" vertical="center"/>
    </xf>
    <xf numFmtId="0" fontId="5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/>
    </xf>
    <xf numFmtId="0" fontId="16" fillId="6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6" fillId="9" borderId="0" xfId="0" applyFont="1" applyFill="1" applyAlignment="1">
      <alignment horizontal="center"/>
    </xf>
    <xf numFmtId="0" fontId="36" fillId="6" borderId="0" xfId="0" applyFont="1" applyFill="1" applyAlignment="1">
      <alignment horizontal="right"/>
    </xf>
    <xf numFmtId="0" fontId="12" fillId="6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0" fillId="7" borderId="0" xfId="0" applyFill="1" applyAlignment="1">
      <alignment horizontal="right"/>
    </xf>
    <xf numFmtId="0" fontId="0" fillId="0" borderId="0" xfId="0" applyAlignment="1">
      <alignment horizontal="left" vertical="center"/>
    </xf>
    <xf numFmtId="0" fontId="5" fillId="11" borderId="2" xfId="0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/>
    </xf>
    <xf numFmtId="2" fontId="0" fillId="11" borderId="4" xfId="0" applyNumberFormat="1" applyFill="1" applyBorder="1" applyAlignment="1">
      <alignment horizontal="center"/>
    </xf>
    <xf numFmtId="2" fontId="0" fillId="11" borderId="5" xfId="0" applyNumberFormat="1" applyFill="1" applyBorder="1" applyAlignment="1">
      <alignment horizontal="center"/>
    </xf>
    <xf numFmtId="0" fontId="5" fillId="11" borderId="2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textRotation="90" wrapText="1"/>
    </xf>
    <xf numFmtId="0" fontId="14" fillId="0" borderId="0" xfId="0" applyFont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takiruna.com/2014/05/11/las-piedras-del-ermitano-relato/" TargetMode="External"/><Relationship Id="rId1" Type="http://schemas.openxmlformats.org/officeDocument/2006/relationships/image" Target="../media/image9.jpg&amp;ehk=iRkBQCpii2V7onVPxcphbw&amp;r=0&amp;pid=OfficeInse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104602</xdr:colOff>
      <xdr:row>0</xdr:row>
      <xdr:rowOff>0</xdr:rowOff>
    </xdr:from>
    <xdr:to>
      <xdr:col>9</xdr:col>
      <xdr:colOff>217148</xdr:colOff>
      <xdr:row>14</xdr:row>
      <xdr:rowOff>170730</xdr:rowOff>
    </xdr:to>
    <xdr:grpSp>
      <xdr:nvGrpSpPr>
        <xdr:cNvPr id="26" name="25 Grup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3914602" y="0"/>
          <a:ext cx="3160546" cy="3258418"/>
          <a:chOff x="3873442" y="0"/>
          <a:chExt cx="3835442" cy="3482637"/>
        </a:xfrm>
      </xdr:grpSpPr>
      <xdr:pic>
        <xdr:nvPicPr>
          <xdr:cNvPr id="53" name="Picture 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324" r="50000"/>
          <a:stretch/>
        </xdr:blipFill>
        <xdr:spPr bwMode="auto">
          <a:xfrm>
            <a:off x="3873442" y="0"/>
            <a:ext cx="3835442" cy="34826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5" name="Picture 3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97693" y="2265287"/>
            <a:ext cx="1986940" cy="7862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6" name="13 Forma libre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/>
        </xdr:nvSpPr>
        <xdr:spPr bwMode="auto">
          <a:xfrm>
            <a:off x="4790487" y="1501421"/>
            <a:ext cx="1992167" cy="1157010"/>
          </a:xfrm>
          <a:custGeom>
            <a:avLst/>
            <a:gdLst>
              <a:gd name="connsiteX0" fmla="*/ 0 w 1419367"/>
              <a:gd name="connsiteY0" fmla="*/ 0 h 1173708"/>
              <a:gd name="connsiteX1" fmla="*/ 1419367 w 1419367"/>
              <a:gd name="connsiteY1" fmla="*/ 0 h 1173708"/>
              <a:gd name="connsiteX2" fmla="*/ 1392072 w 1419367"/>
              <a:gd name="connsiteY2" fmla="*/ 846161 h 1173708"/>
              <a:gd name="connsiteX3" fmla="*/ 1255594 w 1419367"/>
              <a:gd name="connsiteY3" fmla="*/ 955343 h 1173708"/>
              <a:gd name="connsiteX4" fmla="*/ 1255594 w 1419367"/>
              <a:gd name="connsiteY4" fmla="*/ 1037230 h 1173708"/>
              <a:gd name="connsiteX5" fmla="*/ 1037230 w 1419367"/>
              <a:gd name="connsiteY5" fmla="*/ 1037230 h 1173708"/>
              <a:gd name="connsiteX6" fmla="*/ 996286 w 1419367"/>
              <a:gd name="connsiteY6" fmla="*/ 1050878 h 1173708"/>
              <a:gd name="connsiteX7" fmla="*/ 887104 w 1419367"/>
              <a:gd name="connsiteY7" fmla="*/ 1064526 h 1173708"/>
              <a:gd name="connsiteX8" fmla="*/ 846161 w 1419367"/>
              <a:gd name="connsiteY8" fmla="*/ 1132764 h 1173708"/>
              <a:gd name="connsiteX9" fmla="*/ 750627 w 1419367"/>
              <a:gd name="connsiteY9" fmla="*/ 1078173 h 1173708"/>
              <a:gd name="connsiteX10" fmla="*/ 723331 w 1419367"/>
              <a:gd name="connsiteY10" fmla="*/ 1105469 h 1173708"/>
              <a:gd name="connsiteX11" fmla="*/ 723331 w 1419367"/>
              <a:gd name="connsiteY11" fmla="*/ 1105469 h 1173708"/>
              <a:gd name="connsiteX12" fmla="*/ 600501 w 1419367"/>
              <a:gd name="connsiteY12" fmla="*/ 1173708 h 1173708"/>
              <a:gd name="connsiteX13" fmla="*/ 518615 w 1419367"/>
              <a:gd name="connsiteY13" fmla="*/ 1173708 h 1173708"/>
              <a:gd name="connsiteX14" fmla="*/ 436728 w 1419367"/>
              <a:gd name="connsiteY14" fmla="*/ 1119117 h 1173708"/>
              <a:gd name="connsiteX15" fmla="*/ 395785 w 1419367"/>
              <a:gd name="connsiteY15" fmla="*/ 1105469 h 1173708"/>
              <a:gd name="connsiteX16" fmla="*/ 313898 w 1419367"/>
              <a:gd name="connsiteY16" fmla="*/ 1105469 h 1173708"/>
              <a:gd name="connsiteX17" fmla="*/ 259307 w 1419367"/>
              <a:gd name="connsiteY17" fmla="*/ 1064526 h 1173708"/>
              <a:gd name="connsiteX18" fmla="*/ 136477 w 1419367"/>
              <a:gd name="connsiteY18" fmla="*/ 1009934 h 1173708"/>
              <a:gd name="connsiteX19" fmla="*/ 95534 w 1419367"/>
              <a:gd name="connsiteY19" fmla="*/ 968991 h 1173708"/>
              <a:gd name="connsiteX20" fmla="*/ 40943 w 1419367"/>
              <a:gd name="connsiteY20" fmla="*/ 873457 h 1173708"/>
              <a:gd name="connsiteX21" fmla="*/ 0 w 1419367"/>
              <a:gd name="connsiteY21" fmla="*/ 777923 h 1173708"/>
              <a:gd name="connsiteX22" fmla="*/ 0 w 1419367"/>
              <a:gd name="connsiteY22" fmla="*/ 0 h 1173708"/>
              <a:gd name="connsiteX0" fmla="*/ 13648 w 1419367"/>
              <a:gd name="connsiteY0" fmla="*/ 177421 h 1173708"/>
              <a:gd name="connsiteX1" fmla="*/ 1419367 w 1419367"/>
              <a:gd name="connsiteY1" fmla="*/ 0 h 1173708"/>
              <a:gd name="connsiteX2" fmla="*/ 1392072 w 1419367"/>
              <a:gd name="connsiteY2" fmla="*/ 846161 h 1173708"/>
              <a:gd name="connsiteX3" fmla="*/ 1255594 w 1419367"/>
              <a:gd name="connsiteY3" fmla="*/ 955343 h 1173708"/>
              <a:gd name="connsiteX4" fmla="*/ 1255594 w 1419367"/>
              <a:gd name="connsiteY4" fmla="*/ 1037230 h 1173708"/>
              <a:gd name="connsiteX5" fmla="*/ 1037230 w 1419367"/>
              <a:gd name="connsiteY5" fmla="*/ 1037230 h 1173708"/>
              <a:gd name="connsiteX6" fmla="*/ 996286 w 1419367"/>
              <a:gd name="connsiteY6" fmla="*/ 1050878 h 1173708"/>
              <a:gd name="connsiteX7" fmla="*/ 887104 w 1419367"/>
              <a:gd name="connsiteY7" fmla="*/ 1064526 h 1173708"/>
              <a:gd name="connsiteX8" fmla="*/ 846161 w 1419367"/>
              <a:gd name="connsiteY8" fmla="*/ 1132764 h 1173708"/>
              <a:gd name="connsiteX9" fmla="*/ 750627 w 1419367"/>
              <a:gd name="connsiteY9" fmla="*/ 1078173 h 1173708"/>
              <a:gd name="connsiteX10" fmla="*/ 723331 w 1419367"/>
              <a:gd name="connsiteY10" fmla="*/ 1105469 h 1173708"/>
              <a:gd name="connsiteX11" fmla="*/ 723331 w 1419367"/>
              <a:gd name="connsiteY11" fmla="*/ 1105469 h 1173708"/>
              <a:gd name="connsiteX12" fmla="*/ 600501 w 1419367"/>
              <a:gd name="connsiteY12" fmla="*/ 1173708 h 1173708"/>
              <a:gd name="connsiteX13" fmla="*/ 518615 w 1419367"/>
              <a:gd name="connsiteY13" fmla="*/ 1173708 h 1173708"/>
              <a:gd name="connsiteX14" fmla="*/ 436728 w 1419367"/>
              <a:gd name="connsiteY14" fmla="*/ 1119117 h 1173708"/>
              <a:gd name="connsiteX15" fmla="*/ 395785 w 1419367"/>
              <a:gd name="connsiteY15" fmla="*/ 1105469 h 1173708"/>
              <a:gd name="connsiteX16" fmla="*/ 313898 w 1419367"/>
              <a:gd name="connsiteY16" fmla="*/ 1105469 h 1173708"/>
              <a:gd name="connsiteX17" fmla="*/ 259307 w 1419367"/>
              <a:gd name="connsiteY17" fmla="*/ 1064526 h 1173708"/>
              <a:gd name="connsiteX18" fmla="*/ 136477 w 1419367"/>
              <a:gd name="connsiteY18" fmla="*/ 1009934 h 1173708"/>
              <a:gd name="connsiteX19" fmla="*/ 95534 w 1419367"/>
              <a:gd name="connsiteY19" fmla="*/ 968991 h 1173708"/>
              <a:gd name="connsiteX20" fmla="*/ 40943 w 1419367"/>
              <a:gd name="connsiteY20" fmla="*/ 873457 h 1173708"/>
              <a:gd name="connsiteX21" fmla="*/ 0 w 1419367"/>
              <a:gd name="connsiteY21" fmla="*/ 777923 h 1173708"/>
              <a:gd name="connsiteX22" fmla="*/ 13648 w 1419367"/>
              <a:gd name="connsiteY22" fmla="*/ 177421 h 1173708"/>
              <a:gd name="connsiteX0" fmla="*/ 13648 w 1419367"/>
              <a:gd name="connsiteY0" fmla="*/ 13647 h 1009934"/>
              <a:gd name="connsiteX1" fmla="*/ 1419367 w 1419367"/>
              <a:gd name="connsiteY1" fmla="*/ 0 h 1009934"/>
              <a:gd name="connsiteX2" fmla="*/ 1392072 w 1419367"/>
              <a:gd name="connsiteY2" fmla="*/ 682387 h 1009934"/>
              <a:gd name="connsiteX3" fmla="*/ 1255594 w 1419367"/>
              <a:gd name="connsiteY3" fmla="*/ 791569 h 1009934"/>
              <a:gd name="connsiteX4" fmla="*/ 1255594 w 1419367"/>
              <a:gd name="connsiteY4" fmla="*/ 873456 h 1009934"/>
              <a:gd name="connsiteX5" fmla="*/ 1037230 w 1419367"/>
              <a:gd name="connsiteY5" fmla="*/ 873456 h 1009934"/>
              <a:gd name="connsiteX6" fmla="*/ 996286 w 1419367"/>
              <a:gd name="connsiteY6" fmla="*/ 887104 h 1009934"/>
              <a:gd name="connsiteX7" fmla="*/ 887104 w 1419367"/>
              <a:gd name="connsiteY7" fmla="*/ 900752 h 1009934"/>
              <a:gd name="connsiteX8" fmla="*/ 846161 w 1419367"/>
              <a:gd name="connsiteY8" fmla="*/ 968990 h 1009934"/>
              <a:gd name="connsiteX9" fmla="*/ 750627 w 1419367"/>
              <a:gd name="connsiteY9" fmla="*/ 914399 h 1009934"/>
              <a:gd name="connsiteX10" fmla="*/ 723331 w 1419367"/>
              <a:gd name="connsiteY10" fmla="*/ 941695 h 1009934"/>
              <a:gd name="connsiteX11" fmla="*/ 723331 w 1419367"/>
              <a:gd name="connsiteY11" fmla="*/ 941695 h 1009934"/>
              <a:gd name="connsiteX12" fmla="*/ 600501 w 1419367"/>
              <a:gd name="connsiteY12" fmla="*/ 1009934 h 1009934"/>
              <a:gd name="connsiteX13" fmla="*/ 518615 w 1419367"/>
              <a:gd name="connsiteY13" fmla="*/ 1009934 h 1009934"/>
              <a:gd name="connsiteX14" fmla="*/ 436728 w 1419367"/>
              <a:gd name="connsiteY14" fmla="*/ 955343 h 1009934"/>
              <a:gd name="connsiteX15" fmla="*/ 395785 w 1419367"/>
              <a:gd name="connsiteY15" fmla="*/ 941695 h 1009934"/>
              <a:gd name="connsiteX16" fmla="*/ 313898 w 1419367"/>
              <a:gd name="connsiteY16" fmla="*/ 941695 h 1009934"/>
              <a:gd name="connsiteX17" fmla="*/ 259307 w 1419367"/>
              <a:gd name="connsiteY17" fmla="*/ 900752 h 1009934"/>
              <a:gd name="connsiteX18" fmla="*/ 136477 w 1419367"/>
              <a:gd name="connsiteY18" fmla="*/ 846160 h 1009934"/>
              <a:gd name="connsiteX19" fmla="*/ 95534 w 1419367"/>
              <a:gd name="connsiteY19" fmla="*/ 805217 h 1009934"/>
              <a:gd name="connsiteX20" fmla="*/ 40943 w 1419367"/>
              <a:gd name="connsiteY20" fmla="*/ 709683 h 1009934"/>
              <a:gd name="connsiteX21" fmla="*/ 0 w 1419367"/>
              <a:gd name="connsiteY21" fmla="*/ 614149 h 1009934"/>
              <a:gd name="connsiteX22" fmla="*/ 13648 w 1419367"/>
              <a:gd name="connsiteY22" fmla="*/ 13647 h 1009934"/>
              <a:gd name="connsiteX0" fmla="*/ 13648 w 1419367"/>
              <a:gd name="connsiteY0" fmla="*/ 0 h 996287"/>
              <a:gd name="connsiteX1" fmla="*/ 1419367 w 1419367"/>
              <a:gd name="connsiteY1" fmla="*/ 0 h 996287"/>
              <a:gd name="connsiteX2" fmla="*/ 1392072 w 1419367"/>
              <a:gd name="connsiteY2" fmla="*/ 668740 h 996287"/>
              <a:gd name="connsiteX3" fmla="*/ 1255594 w 1419367"/>
              <a:gd name="connsiteY3" fmla="*/ 777922 h 996287"/>
              <a:gd name="connsiteX4" fmla="*/ 1255594 w 1419367"/>
              <a:gd name="connsiteY4" fmla="*/ 859809 h 996287"/>
              <a:gd name="connsiteX5" fmla="*/ 1037230 w 1419367"/>
              <a:gd name="connsiteY5" fmla="*/ 859809 h 996287"/>
              <a:gd name="connsiteX6" fmla="*/ 996286 w 1419367"/>
              <a:gd name="connsiteY6" fmla="*/ 873457 h 996287"/>
              <a:gd name="connsiteX7" fmla="*/ 887104 w 1419367"/>
              <a:gd name="connsiteY7" fmla="*/ 887105 h 996287"/>
              <a:gd name="connsiteX8" fmla="*/ 846161 w 1419367"/>
              <a:gd name="connsiteY8" fmla="*/ 955343 h 996287"/>
              <a:gd name="connsiteX9" fmla="*/ 750627 w 1419367"/>
              <a:gd name="connsiteY9" fmla="*/ 900752 h 996287"/>
              <a:gd name="connsiteX10" fmla="*/ 723331 w 1419367"/>
              <a:gd name="connsiteY10" fmla="*/ 928048 h 996287"/>
              <a:gd name="connsiteX11" fmla="*/ 723331 w 1419367"/>
              <a:gd name="connsiteY11" fmla="*/ 928048 h 996287"/>
              <a:gd name="connsiteX12" fmla="*/ 600501 w 1419367"/>
              <a:gd name="connsiteY12" fmla="*/ 996287 h 996287"/>
              <a:gd name="connsiteX13" fmla="*/ 518615 w 1419367"/>
              <a:gd name="connsiteY13" fmla="*/ 996287 h 996287"/>
              <a:gd name="connsiteX14" fmla="*/ 436728 w 1419367"/>
              <a:gd name="connsiteY14" fmla="*/ 941696 h 996287"/>
              <a:gd name="connsiteX15" fmla="*/ 395785 w 1419367"/>
              <a:gd name="connsiteY15" fmla="*/ 928048 h 996287"/>
              <a:gd name="connsiteX16" fmla="*/ 313898 w 1419367"/>
              <a:gd name="connsiteY16" fmla="*/ 928048 h 996287"/>
              <a:gd name="connsiteX17" fmla="*/ 259307 w 1419367"/>
              <a:gd name="connsiteY17" fmla="*/ 887105 h 996287"/>
              <a:gd name="connsiteX18" fmla="*/ 136477 w 1419367"/>
              <a:gd name="connsiteY18" fmla="*/ 832513 h 996287"/>
              <a:gd name="connsiteX19" fmla="*/ 95534 w 1419367"/>
              <a:gd name="connsiteY19" fmla="*/ 791570 h 996287"/>
              <a:gd name="connsiteX20" fmla="*/ 40943 w 1419367"/>
              <a:gd name="connsiteY20" fmla="*/ 696036 h 996287"/>
              <a:gd name="connsiteX21" fmla="*/ 0 w 1419367"/>
              <a:gd name="connsiteY21" fmla="*/ 600502 h 996287"/>
              <a:gd name="connsiteX22" fmla="*/ 13648 w 1419367"/>
              <a:gd name="connsiteY22" fmla="*/ 0 h 99628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</a:cxnLst>
            <a:rect l="l" t="t" r="r" b="b"/>
            <a:pathLst>
              <a:path w="1419367" h="996287">
                <a:moveTo>
                  <a:pt x="13648" y="0"/>
                </a:moveTo>
                <a:lnTo>
                  <a:pt x="1419367" y="0"/>
                </a:lnTo>
                <a:lnTo>
                  <a:pt x="1392072" y="668740"/>
                </a:lnTo>
                <a:lnTo>
                  <a:pt x="1255594" y="777922"/>
                </a:lnTo>
                <a:lnTo>
                  <a:pt x="1255594" y="859809"/>
                </a:lnTo>
                <a:lnTo>
                  <a:pt x="1037230" y="859809"/>
                </a:lnTo>
                <a:lnTo>
                  <a:pt x="996286" y="873457"/>
                </a:lnTo>
                <a:lnTo>
                  <a:pt x="887104" y="887105"/>
                </a:lnTo>
                <a:lnTo>
                  <a:pt x="846161" y="955343"/>
                </a:lnTo>
                <a:lnTo>
                  <a:pt x="750627" y="900752"/>
                </a:lnTo>
                <a:lnTo>
                  <a:pt x="723331" y="928048"/>
                </a:lnTo>
                <a:lnTo>
                  <a:pt x="723331" y="928048"/>
                </a:lnTo>
                <a:lnTo>
                  <a:pt x="600501" y="996287"/>
                </a:lnTo>
                <a:lnTo>
                  <a:pt x="518615" y="996287"/>
                </a:lnTo>
                <a:lnTo>
                  <a:pt x="436728" y="941696"/>
                </a:lnTo>
                <a:lnTo>
                  <a:pt x="395785" y="928048"/>
                </a:lnTo>
                <a:lnTo>
                  <a:pt x="313898" y="928048"/>
                </a:lnTo>
                <a:lnTo>
                  <a:pt x="259307" y="887105"/>
                </a:lnTo>
                <a:lnTo>
                  <a:pt x="136477" y="832513"/>
                </a:lnTo>
                <a:lnTo>
                  <a:pt x="95534" y="791570"/>
                </a:lnTo>
                <a:lnTo>
                  <a:pt x="40943" y="696036"/>
                </a:lnTo>
                <a:lnTo>
                  <a:pt x="0" y="600502"/>
                </a:lnTo>
                <a:lnTo>
                  <a:pt x="13648" y="0"/>
                </a:lnTo>
                <a:close/>
              </a:path>
            </a:pathLst>
          </a:custGeom>
          <a:solidFill>
            <a:srgbClr val="0066CC">
              <a:alpha val="90000"/>
            </a:srgbClr>
          </a:solidFill>
          <a:ln w="9525" cap="flat" cmpd="sng" algn="ctr">
            <a:solidFill>
              <a:schemeClr val="tx1"/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t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32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32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32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32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32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32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32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32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32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 marL="0" marR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1" lang="es-ES" sz="3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Times New Roman" pitchFamily="18" charset="0"/>
            </a:endParaRPr>
          </a:p>
        </xdr:txBody>
      </xdr:sp>
    </xdr:grpSp>
    <xdr:clientData/>
  </xdr:twoCellAnchor>
  <xdr:twoCellAnchor>
    <xdr:from>
      <xdr:col>0</xdr:col>
      <xdr:colOff>0</xdr:colOff>
      <xdr:row>0</xdr:row>
      <xdr:rowOff>13607</xdr:rowOff>
    </xdr:from>
    <xdr:to>
      <xdr:col>5</xdr:col>
      <xdr:colOff>238125</xdr:colOff>
      <xdr:row>18</xdr:row>
      <xdr:rowOff>139211</xdr:rowOff>
    </xdr:to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0" y="13607"/>
          <a:ext cx="4048125" cy="37597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Dimensionado ambiental: </a:t>
          </a:r>
        </a:p>
        <a:p>
          <a:endParaRPr lang="es-ES" sz="800">
            <a:effectLst/>
          </a:endParaRPr>
        </a:p>
        <a:p>
          <a:r>
            <a:rPr lang="es-ES" sz="1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es-ES" sz="1400" b="0" i="0">
              <a:solidFill>
                <a:schemeClr val="dk1"/>
              </a:solidFill>
              <a:latin typeface="+mn-lt"/>
              <a:ea typeface="+mn-ea"/>
              <a:cs typeface="+mn-cs"/>
            </a:rPr>
            <a:t>A(m)≥1,2*Anch</a:t>
          </a:r>
          <a:r>
            <a:rPr lang="es-ES" sz="1400" b="0" i="0" baseline="-25000">
              <a:solidFill>
                <a:schemeClr val="dk1"/>
              </a:solidFill>
              <a:latin typeface="+mn-lt"/>
              <a:ea typeface="+mn-ea"/>
              <a:cs typeface="+mn-cs"/>
            </a:rPr>
            <a:t>BF</a:t>
          </a:r>
          <a:r>
            <a:rPr lang="es-ES" sz="14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ó A(m)</a:t>
          </a:r>
          <a:r>
            <a:rPr lang="es-ES" sz="1400" b="0" i="0">
              <a:solidFill>
                <a:schemeClr val="dk1"/>
              </a:solidFill>
              <a:latin typeface="+mn-lt"/>
              <a:ea typeface="+mn-ea"/>
              <a:cs typeface="+mn-cs"/>
            </a:rPr>
            <a:t>≥1,5*</a:t>
          </a:r>
          <a:r>
            <a:rPr lang="es-ES" sz="14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Anch</a:t>
          </a:r>
          <a:r>
            <a:rPr lang="es-ES" sz="1400" b="0" i="0" baseline="-25000">
              <a:solidFill>
                <a:schemeClr val="dk1"/>
              </a:solidFill>
              <a:latin typeface="+mn-lt"/>
              <a:ea typeface="+mn-ea"/>
              <a:cs typeface="+mn-cs"/>
            </a:rPr>
            <a:t>CA</a:t>
          </a:r>
        </a:p>
        <a:p>
          <a:endParaRPr lang="es-ES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400" b="1" i="0">
              <a:solidFill>
                <a:schemeClr val="dk1"/>
              </a:solidFill>
              <a:latin typeface="+mn-lt"/>
              <a:ea typeface="+mn-ea"/>
              <a:cs typeface="+mn-cs"/>
            </a:rPr>
            <a:t>2. </a:t>
          </a:r>
          <a:r>
            <a:rPr lang="es-ES" sz="1400">
              <a:solidFill>
                <a:schemeClr val="dk1"/>
              </a:solidFill>
              <a:latin typeface="+mn-lt"/>
              <a:ea typeface="+mn-ea"/>
              <a:cs typeface="+mn-cs"/>
            </a:rPr>
            <a:t>H</a:t>
          </a:r>
          <a:r>
            <a:rPr lang="es-ES" sz="1400" baseline="-25000">
              <a:solidFill>
                <a:schemeClr val="dk1"/>
              </a:solidFill>
              <a:latin typeface="+mn-lt"/>
              <a:ea typeface="+mn-ea"/>
              <a:cs typeface="+mn-cs"/>
            </a:rPr>
            <a:t>min</a:t>
          </a:r>
          <a:r>
            <a:rPr lang="es-ES" sz="1400">
              <a:solidFill>
                <a:schemeClr val="dk1"/>
              </a:solidFill>
              <a:latin typeface="+mn-lt"/>
              <a:ea typeface="+mn-ea"/>
              <a:cs typeface="+mn-cs"/>
            </a:rPr>
            <a:t> según criterio tabla 4.1 N5.2-IC. </a:t>
          </a:r>
        </a:p>
        <a:p>
          <a:endParaRPr lang="es-ES" sz="8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es-ES" sz="1400" b="0" i="0">
              <a:solidFill>
                <a:schemeClr val="dk1"/>
              </a:solidFill>
              <a:latin typeface="+mn-lt"/>
              <a:ea typeface="+mn-ea"/>
              <a:cs typeface="+mn-cs"/>
            </a:rPr>
            <a:t>El marco se dispone con pendiente nula. </a:t>
          </a:r>
        </a:p>
        <a:p>
          <a:endParaRPr lang="es-ES" sz="8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 b="1" i="0">
              <a:solidFill>
                <a:schemeClr val="dk1"/>
              </a:solidFill>
              <a:latin typeface="+mn-lt"/>
              <a:ea typeface="+mn-ea"/>
              <a:cs typeface="+mn-cs"/>
            </a:rPr>
            <a:t>4. </a:t>
          </a:r>
          <a:r>
            <a:rPr lang="es-ES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repone el lecho con la pendiente original. </a:t>
          </a:r>
          <a:r>
            <a:rPr lang="es-E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se aprecia acorazamiento, asegurarse que la capa superficial se repone en esa misma situación.</a:t>
          </a:r>
        </a:p>
        <a:p>
          <a:endParaRPr lang="es-ES" sz="8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es-E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Espesor lecho</a:t>
          </a:r>
          <a:r>
            <a:rPr lang="es-ES" sz="1400" b="0" i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salida</a:t>
          </a:r>
          <a:r>
            <a:rPr lang="es-ES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(m)≥Max[2*D</a:t>
          </a:r>
          <a:r>
            <a:rPr lang="es-ES" sz="1400" b="0" i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max</a:t>
          </a:r>
          <a:r>
            <a:rPr lang="es-ES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(m); 0,2*H]</a:t>
          </a:r>
        </a:p>
        <a:p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</a:t>
          </a:r>
          <a:r>
            <a:rPr lang="es-ES" sz="1400" b="0" i="0">
              <a:solidFill>
                <a:schemeClr val="dk1"/>
              </a:solidFill>
              <a:latin typeface="+mn-lt"/>
              <a:ea typeface="+mn-ea"/>
              <a:cs typeface="+mn-cs"/>
            </a:rPr>
            <a:t>Espesor lecho</a:t>
          </a:r>
          <a:r>
            <a:rPr lang="es-ES" sz="1400" b="0" i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entrada</a:t>
          </a:r>
          <a:r>
            <a:rPr lang="es-ES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(m)= EL</a:t>
          </a:r>
          <a:r>
            <a:rPr lang="es-ES" sz="1400" b="0" i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salida</a:t>
          </a:r>
          <a:r>
            <a:rPr lang="es-ES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(m)+[L(m)*Pte</a:t>
          </a:r>
          <a:r>
            <a:rPr lang="es-ES" sz="1400" b="0" i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original(</a:t>
          </a:r>
          <a:r>
            <a:rPr lang="es-ES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m/m)]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≤0.4*H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>
            <a:effectLst/>
          </a:endParaRPr>
        </a:p>
        <a:p>
          <a:endParaRPr lang="es-ES" b="0"/>
        </a:p>
      </xdr:txBody>
    </xdr:sp>
    <xdr:clientData/>
  </xdr:twoCellAnchor>
  <xdr:twoCellAnchor>
    <xdr:from>
      <xdr:col>7</xdr:col>
      <xdr:colOff>44390</xdr:colOff>
      <xdr:row>4</xdr:row>
      <xdr:rowOff>119521</xdr:rowOff>
    </xdr:from>
    <xdr:to>
      <xdr:col>8</xdr:col>
      <xdr:colOff>252860</xdr:colOff>
      <xdr:row>5</xdr:row>
      <xdr:rowOff>204579</xdr:rowOff>
    </xdr:to>
    <xdr:sp macro="" textlink="">
      <xdr:nvSpPr>
        <xdr:cNvPr id="18" name="17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349713" y="897908"/>
          <a:ext cx="966373" cy="31038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32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32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32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32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32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32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32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32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32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eu-ES" sz="1100">
              <a:solidFill>
                <a:srgbClr val="0000FF"/>
              </a:solidFill>
              <a:latin typeface="Calibri" panose="020F0502020204030204" pitchFamily="34" charset="0"/>
            </a:rPr>
            <a:t>Altura libre</a:t>
          </a:r>
          <a:endParaRPr lang="es-ES" sz="1100">
            <a:solidFill>
              <a:srgbClr val="0000FF"/>
            </a:solidFill>
            <a:latin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31486</xdr:colOff>
      <xdr:row>3</xdr:row>
      <xdr:rowOff>184355</xdr:rowOff>
    </xdr:from>
    <xdr:to>
      <xdr:col>7</xdr:col>
      <xdr:colOff>71694</xdr:colOff>
      <xdr:row>11</xdr:row>
      <xdr:rowOff>47550</xdr:rowOff>
    </xdr:to>
    <xdr:cxnSp macro="">
      <xdr:nvCxnSpPr>
        <xdr:cNvPr id="19" name="14 Conector recto de flecha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endCxn id="56" idx="12"/>
        </xdr:cNvCxnSpPr>
      </xdr:nvCxnSpPr>
      <xdr:spPr bwMode="auto">
        <a:xfrm flipH="1">
          <a:off x="5336809" y="768145"/>
          <a:ext cx="40208" cy="1512147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rgbClr val="0000FF"/>
          </a:solidFill>
          <a:prstDash val="solid"/>
          <a:miter lim="800000"/>
          <a:headEnd type="arrow"/>
          <a:tailEnd type="arrow"/>
        </a:ln>
        <a:effectLst/>
      </xdr:spPr>
    </xdr:cxnSp>
    <xdr:clientData/>
  </xdr:twoCellAnchor>
  <xdr:twoCellAnchor editAs="oneCell">
    <xdr:from>
      <xdr:col>14</xdr:col>
      <xdr:colOff>49756</xdr:colOff>
      <xdr:row>28</xdr:row>
      <xdr:rowOff>98232</xdr:rowOff>
    </xdr:from>
    <xdr:to>
      <xdr:col>19</xdr:col>
      <xdr:colOff>355773</xdr:colOff>
      <xdr:row>51</xdr:row>
      <xdr:rowOff>58370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769044" y="5842540"/>
          <a:ext cx="3844922" cy="4392927"/>
        </a:xfrm>
        <a:prstGeom prst="rect">
          <a:avLst/>
        </a:prstGeom>
      </xdr:spPr>
    </xdr:pic>
    <xdr:clientData/>
  </xdr:twoCellAnchor>
  <xdr:twoCellAnchor editAs="oneCell">
    <xdr:from>
      <xdr:col>14</xdr:col>
      <xdr:colOff>63919</xdr:colOff>
      <xdr:row>25</xdr:row>
      <xdr:rowOff>156074</xdr:rowOff>
    </xdr:from>
    <xdr:to>
      <xdr:col>15</xdr:col>
      <xdr:colOff>258255</xdr:colOff>
      <xdr:row>28</xdr:row>
      <xdr:rowOff>76229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3207" y="5328882"/>
          <a:ext cx="963664" cy="491655"/>
        </a:xfrm>
        <a:prstGeom prst="rect">
          <a:avLst/>
        </a:prstGeom>
      </xdr:spPr>
    </xdr:pic>
    <xdr:clientData/>
  </xdr:twoCellAnchor>
  <xdr:twoCellAnchor editAs="oneCell">
    <xdr:from>
      <xdr:col>19</xdr:col>
      <xdr:colOff>181180</xdr:colOff>
      <xdr:row>10</xdr:row>
      <xdr:rowOff>163153</xdr:rowOff>
    </xdr:from>
    <xdr:to>
      <xdr:col>25</xdr:col>
      <xdr:colOff>79854</xdr:colOff>
      <xdr:row>22</xdr:row>
      <xdr:rowOff>124717</xdr:rowOff>
    </xdr:to>
    <xdr:pic>
      <xdr:nvPicPr>
        <xdr:cNvPr id="22" name="21 Imagen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304809" y="2201298"/>
          <a:ext cx="4446093" cy="2530475"/>
        </a:xfrm>
        <a:prstGeom prst="rect">
          <a:avLst/>
        </a:prstGeom>
      </xdr:spPr>
    </xdr:pic>
    <xdr:clientData/>
  </xdr:twoCellAnchor>
  <xdr:twoCellAnchor>
    <xdr:from>
      <xdr:col>8</xdr:col>
      <xdr:colOff>255549</xdr:colOff>
      <xdr:row>10</xdr:row>
      <xdr:rowOff>119446</xdr:rowOff>
    </xdr:from>
    <xdr:to>
      <xdr:col>8</xdr:col>
      <xdr:colOff>259815</xdr:colOff>
      <xdr:row>12</xdr:row>
      <xdr:rowOff>69695</xdr:rowOff>
    </xdr:to>
    <xdr:cxnSp macro="">
      <xdr:nvCxnSpPr>
        <xdr:cNvPr id="27" name="14 Conector recto de flecha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 bwMode="auto">
        <a:xfrm flipH="1">
          <a:off x="6388720" y="2210300"/>
          <a:ext cx="4266" cy="321956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rgbClr val="0000FF"/>
          </a:solidFill>
          <a:prstDash val="solid"/>
          <a:miter lim="800000"/>
          <a:headEnd type="arrow"/>
          <a:tailEnd type="arrow"/>
        </a:ln>
        <a:effectLst/>
      </xdr:spPr>
    </xdr:cxnSp>
    <xdr:clientData/>
  </xdr:twoCellAnchor>
  <xdr:twoCellAnchor>
    <xdr:from>
      <xdr:col>8</xdr:col>
      <xdr:colOff>446581</xdr:colOff>
      <xdr:row>10</xdr:row>
      <xdr:rowOff>43337</xdr:rowOff>
    </xdr:from>
    <xdr:to>
      <xdr:col>9</xdr:col>
      <xdr:colOff>610599</xdr:colOff>
      <xdr:row>11</xdr:row>
      <xdr:rowOff>149570</xdr:rowOff>
    </xdr:to>
    <xdr:sp macro="" textlink="">
      <xdr:nvSpPr>
        <xdr:cNvPr id="28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579752" y="2134191"/>
          <a:ext cx="930664" cy="29208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32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32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32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32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32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32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32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32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32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eu-ES" sz="1100">
              <a:solidFill>
                <a:srgbClr val="0000FF"/>
              </a:solidFill>
              <a:latin typeface="Calibri" panose="020F0502020204030204" pitchFamily="34" charset="0"/>
            </a:rPr>
            <a:t>Espesor del lecho</a:t>
          </a:r>
          <a:endParaRPr lang="es-ES" sz="1100">
            <a:solidFill>
              <a:srgbClr val="0000FF"/>
            </a:solidFill>
            <a:latin typeface="Calibri" panose="020F0502020204030204" pitchFamily="34" charset="0"/>
          </a:endParaRPr>
        </a:p>
      </xdr:txBody>
    </xdr:sp>
    <xdr:clientData/>
  </xdr:twoCellAnchor>
  <xdr:twoCellAnchor editAs="oneCell">
    <xdr:from>
      <xdr:col>25</xdr:col>
      <xdr:colOff>71782</xdr:colOff>
      <xdr:row>12</xdr:row>
      <xdr:rowOff>14725</xdr:rowOff>
    </xdr:from>
    <xdr:to>
      <xdr:col>30</xdr:col>
      <xdr:colOff>277322</xdr:colOff>
      <xdr:row>20</xdr:row>
      <xdr:rowOff>173793</xdr:rowOff>
    </xdr:to>
    <xdr:pic>
      <xdr:nvPicPr>
        <xdr:cNvPr id="25" name="24 Imagen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8742830" y="2442064"/>
          <a:ext cx="3995057" cy="1869791"/>
        </a:xfrm>
        <a:prstGeom prst="rect">
          <a:avLst/>
        </a:prstGeom>
      </xdr:spPr>
    </xdr:pic>
    <xdr:clientData/>
  </xdr:twoCellAnchor>
  <xdr:twoCellAnchor editAs="oneCell">
    <xdr:from>
      <xdr:col>20</xdr:col>
      <xdr:colOff>50712</xdr:colOff>
      <xdr:row>25</xdr:row>
      <xdr:rowOff>187103</xdr:rowOff>
    </xdr:from>
    <xdr:to>
      <xdr:col>28</xdr:col>
      <xdr:colOff>661957</xdr:colOff>
      <xdr:row>49</xdr:row>
      <xdr:rowOff>40342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932244" y="5349038"/>
          <a:ext cx="6674471" cy="4564531"/>
        </a:xfrm>
        <a:prstGeom prst="rect">
          <a:avLst/>
        </a:prstGeom>
      </xdr:spPr>
    </xdr:pic>
    <xdr:clientData/>
  </xdr:twoCellAnchor>
  <xdr:twoCellAnchor editAs="oneCell">
    <xdr:from>
      <xdr:col>23</xdr:col>
      <xdr:colOff>635000</xdr:colOff>
      <xdr:row>0</xdr:row>
      <xdr:rowOff>0</xdr:rowOff>
    </xdr:from>
    <xdr:to>
      <xdr:col>28</xdr:col>
      <xdr:colOff>468643</xdr:colOff>
      <xdr:row>8</xdr:row>
      <xdr:rowOff>205779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A45917E-45FD-412C-8E30-2AA18F1C5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790242" y="0"/>
          <a:ext cx="3623159" cy="1860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719138</xdr:colOff>
      <xdr:row>3</xdr:row>
      <xdr:rowOff>171449</xdr:rowOff>
    </xdr:from>
    <xdr:to>
      <xdr:col>20</xdr:col>
      <xdr:colOff>757238</xdr:colOff>
      <xdr:row>9</xdr:row>
      <xdr:rowOff>9524</xdr:rowOff>
    </xdr:to>
    <xdr:sp macro="" textlink="">
      <xdr:nvSpPr>
        <xdr:cNvPr id="2" name="Forma libre: forma 1">
          <a:extLst>
            <a:ext uri="{FF2B5EF4-FFF2-40B4-BE49-F238E27FC236}">
              <a16:creationId xmlns:a16="http://schemas.microsoft.com/office/drawing/2014/main" id="{4A2AAA45-44E8-4B59-AC34-30D37E0413D6}"/>
            </a:ext>
          </a:extLst>
        </xdr:cNvPr>
        <xdr:cNvSpPr/>
      </xdr:nvSpPr>
      <xdr:spPr>
        <a:xfrm>
          <a:off x="10113169" y="814387"/>
          <a:ext cx="6134100" cy="1052512"/>
        </a:xfrm>
        <a:custGeom>
          <a:avLst/>
          <a:gdLst>
            <a:gd name="connsiteX0" fmla="*/ 28575 w 6134100"/>
            <a:gd name="connsiteY0" fmla="*/ 19050 h 1057275"/>
            <a:gd name="connsiteX1" fmla="*/ 1543050 w 6134100"/>
            <a:gd name="connsiteY1" fmla="*/ 19050 h 1057275"/>
            <a:gd name="connsiteX2" fmla="*/ 2305050 w 6134100"/>
            <a:gd name="connsiteY2" fmla="*/ 409575 h 1057275"/>
            <a:gd name="connsiteX3" fmla="*/ 3857625 w 6134100"/>
            <a:gd name="connsiteY3" fmla="*/ 390525 h 1057275"/>
            <a:gd name="connsiteX4" fmla="*/ 4619625 w 6134100"/>
            <a:gd name="connsiteY4" fmla="*/ 0 h 1057275"/>
            <a:gd name="connsiteX5" fmla="*/ 6134100 w 6134100"/>
            <a:gd name="connsiteY5" fmla="*/ 9525 h 1057275"/>
            <a:gd name="connsiteX6" fmla="*/ 6115050 w 6134100"/>
            <a:gd name="connsiteY6" fmla="*/ 1057275 h 1057275"/>
            <a:gd name="connsiteX7" fmla="*/ 0 w 6134100"/>
            <a:gd name="connsiteY7" fmla="*/ 1057275 h 1057275"/>
            <a:gd name="connsiteX8" fmla="*/ 28575 w 6134100"/>
            <a:gd name="connsiteY8" fmla="*/ 19050 h 10572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6134100" h="1057275">
              <a:moveTo>
                <a:pt x="28575" y="19050"/>
              </a:moveTo>
              <a:lnTo>
                <a:pt x="1543050" y="19050"/>
              </a:lnTo>
              <a:lnTo>
                <a:pt x="2305050" y="409575"/>
              </a:lnTo>
              <a:lnTo>
                <a:pt x="3857625" y="390525"/>
              </a:lnTo>
              <a:lnTo>
                <a:pt x="4619625" y="0"/>
              </a:lnTo>
              <a:lnTo>
                <a:pt x="6134100" y="9525"/>
              </a:lnTo>
              <a:lnTo>
                <a:pt x="6115050" y="1057275"/>
              </a:lnTo>
              <a:lnTo>
                <a:pt x="0" y="1057275"/>
              </a:lnTo>
              <a:lnTo>
                <a:pt x="28575" y="19050"/>
              </a:lnTo>
              <a:close/>
            </a:path>
          </a:pathLst>
        </a:custGeom>
        <a:blipFill>
          <a:blip xmlns:r="http://schemas.openxmlformats.org/officeDocument/2006/relationships" r:embed="rId1">
            <a:extLst>
              <a:ext uri="{837473B0-CC2E-450A-ABE3-18F120FF3D39}">
                <a1611:picAttrSrcUrl xmlns:a1611="http://schemas.microsoft.com/office/drawing/2016/11/main" r:id="rId2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752475</xdr:colOff>
      <xdr:row>3</xdr:row>
      <xdr:rowOff>38100</xdr:rowOff>
    </xdr:from>
    <xdr:to>
      <xdr:col>18</xdr:col>
      <xdr:colOff>9525</xdr:colOff>
      <xdr:row>3</xdr:row>
      <xdr:rowOff>47625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B8F5F4FE-1C8F-4613-A0A5-DF6B412D2F49}"/>
            </a:ext>
          </a:extLst>
        </xdr:cNvPr>
        <xdr:cNvCxnSpPr/>
      </xdr:nvCxnSpPr>
      <xdr:spPr>
        <a:xfrm>
          <a:off x="8372475" y="609600"/>
          <a:ext cx="154305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738188</xdr:colOff>
      <xdr:row>4</xdr:row>
      <xdr:rowOff>9524</xdr:rowOff>
    </xdr:from>
    <xdr:to>
      <xdr:col>15</xdr:col>
      <xdr:colOff>747713</xdr:colOff>
      <xdr:row>6</xdr:row>
      <xdr:rowOff>9524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795452EA-CFE7-4F49-8E17-E5425B6A5176}"/>
            </a:ext>
          </a:extLst>
        </xdr:cNvPr>
        <xdr:cNvCxnSpPr>
          <a:endCxn id="2" idx="2"/>
        </xdr:cNvCxnSpPr>
      </xdr:nvCxnSpPr>
      <xdr:spPr>
        <a:xfrm flipH="1">
          <a:off x="12418219" y="842962"/>
          <a:ext cx="9525" cy="3810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738188</xdr:colOff>
      <xdr:row>4</xdr:row>
      <xdr:rowOff>-1</xdr:rowOff>
    </xdr:from>
    <xdr:to>
      <xdr:col>15</xdr:col>
      <xdr:colOff>738188</xdr:colOff>
      <xdr:row>4</xdr:row>
      <xdr:rowOff>9524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92360382-F464-4540-9858-3D456FE5528D}"/>
            </a:ext>
          </a:extLst>
        </xdr:cNvPr>
        <xdr:cNvCxnSpPr>
          <a:stCxn id="2" idx="1"/>
        </xdr:cNvCxnSpPr>
      </xdr:nvCxnSpPr>
      <xdr:spPr>
        <a:xfrm>
          <a:off x="11656219" y="833437"/>
          <a:ext cx="7620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2</xdr:row>
      <xdr:rowOff>2</xdr:rowOff>
    </xdr:from>
    <xdr:to>
      <xdr:col>19</xdr:col>
      <xdr:colOff>13607</xdr:colOff>
      <xdr:row>2</xdr:row>
      <xdr:rowOff>6804</xdr:rowOff>
    </xdr:to>
    <xdr:cxnSp macro="">
      <xdr:nvCxnSpPr>
        <xdr:cNvPr id="11" name="Conector recto de flecha 10">
          <a:extLst>
            <a:ext uri="{FF2B5EF4-FFF2-40B4-BE49-F238E27FC236}">
              <a16:creationId xmlns:a16="http://schemas.microsoft.com/office/drawing/2014/main" id="{6A71FF2B-9A54-49CD-ABD5-574580C2F7A3}"/>
            </a:ext>
          </a:extLst>
        </xdr:cNvPr>
        <xdr:cNvCxnSpPr/>
      </xdr:nvCxnSpPr>
      <xdr:spPr>
        <a:xfrm>
          <a:off x="8401050" y="428627"/>
          <a:ext cx="3042557" cy="680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742950</xdr:colOff>
      <xdr:row>21</xdr:row>
      <xdr:rowOff>180975</xdr:rowOff>
    </xdr:from>
    <xdr:to>
      <xdr:col>19</xdr:col>
      <xdr:colOff>0</xdr:colOff>
      <xdr:row>43</xdr:row>
      <xdr:rowOff>19050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3F5D6BF9-9081-4B5E-9864-2C03E9445AC9}"/>
            </a:ext>
          </a:extLst>
        </xdr:cNvPr>
        <xdr:cNvSpPr/>
      </xdr:nvSpPr>
      <xdr:spPr>
        <a:xfrm>
          <a:off x="7600950" y="4419600"/>
          <a:ext cx="3829050" cy="39243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14</xdr:col>
      <xdr:colOff>209551</xdr:colOff>
      <xdr:row>23</xdr:row>
      <xdr:rowOff>19050</xdr:rowOff>
    </xdr:from>
    <xdr:to>
      <xdr:col>18</xdr:col>
      <xdr:colOff>523875</xdr:colOff>
      <xdr:row>41</xdr:row>
      <xdr:rowOff>200025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DEA6BD33-8276-416C-B623-3FE724AD4D93}"/>
            </a:ext>
          </a:extLst>
        </xdr:cNvPr>
        <xdr:cNvSpPr/>
      </xdr:nvSpPr>
      <xdr:spPr>
        <a:xfrm>
          <a:off x="7829551" y="4638675"/>
          <a:ext cx="3362324" cy="34766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14</xdr:col>
      <xdr:colOff>209550</xdr:colOff>
      <xdr:row>38</xdr:row>
      <xdr:rowOff>180975</xdr:rowOff>
    </xdr:from>
    <xdr:to>
      <xdr:col>18</xdr:col>
      <xdr:colOff>514350</xdr:colOff>
      <xdr:row>41</xdr:row>
      <xdr:rowOff>209550</xdr:rowOff>
    </xdr:to>
    <xdr:sp macro="" textlink="">
      <xdr:nvSpPr>
        <xdr:cNvPr id="16" name="Forma libre: forma 15">
          <a:extLst>
            <a:ext uri="{FF2B5EF4-FFF2-40B4-BE49-F238E27FC236}">
              <a16:creationId xmlns:a16="http://schemas.microsoft.com/office/drawing/2014/main" id="{C8D27698-1CDB-4B6C-A5BA-ECD02FDBFF66}"/>
            </a:ext>
          </a:extLst>
        </xdr:cNvPr>
        <xdr:cNvSpPr/>
      </xdr:nvSpPr>
      <xdr:spPr>
        <a:xfrm>
          <a:off x="7829550" y="7496175"/>
          <a:ext cx="3352800" cy="628650"/>
        </a:xfrm>
        <a:custGeom>
          <a:avLst/>
          <a:gdLst>
            <a:gd name="connsiteX0" fmla="*/ 0 w 3352800"/>
            <a:gd name="connsiteY0" fmla="*/ 0 h 628650"/>
            <a:gd name="connsiteX1" fmla="*/ 781050 w 3352800"/>
            <a:gd name="connsiteY1" fmla="*/ 0 h 628650"/>
            <a:gd name="connsiteX2" fmla="*/ 1304925 w 3352800"/>
            <a:gd name="connsiteY2" fmla="*/ 304800 h 628650"/>
            <a:gd name="connsiteX3" fmla="*/ 2085975 w 3352800"/>
            <a:gd name="connsiteY3" fmla="*/ 314325 h 628650"/>
            <a:gd name="connsiteX4" fmla="*/ 2476500 w 3352800"/>
            <a:gd name="connsiteY4" fmla="*/ 19050 h 628650"/>
            <a:gd name="connsiteX5" fmla="*/ 3352800 w 3352800"/>
            <a:gd name="connsiteY5" fmla="*/ 19050 h 628650"/>
            <a:gd name="connsiteX6" fmla="*/ 3352800 w 3352800"/>
            <a:gd name="connsiteY6" fmla="*/ 619125 h 628650"/>
            <a:gd name="connsiteX7" fmla="*/ 9525 w 3352800"/>
            <a:gd name="connsiteY7" fmla="*/ 628650 h 628650"/>
            <a:gd name="connsiteX8" fmla="*/ 0 w 3352800"/>
            <a:gd name="connsiteY8" fmla="*/ 0 h 628650"/>
            <a:gd name="connsiteX0" fmla="*/ 0 w 3352800"/>
            <a:gd name="connsiteY0" fmla="*/ 0 h 628650"/>
            <a:gd name="connsiteX1" fmla="*/ 942975 w 3352800"/>
            <a:gd name="connsiteY1" fmla="*/ 0 h 628650"/>
            <a:gd name="connsiteX2" fmla="*/ 1304925 w 3352800"/>
            <a:gd name="connsiteY2" fmla="*/ 304800 h 628650"/>
            <a:gd name="connsiteX3" fmla="*/ 2085975 w 3352800"/>
            <a:gd name="connsiteY3" fmla="*/ 314325 h 628650"/>
            <a:gd name="connsiteX4" fmla="*/ 2476500 w 3352800"/>
            <a:gd name="connsiteY4" fmla="*/ 19050 h 628650"/>
            <a:gd name="connsiteX5" fmla="*/ 3352800 w 3352800"/>
            <a:gd name="connsiteY5" fmla="*/ 19050 h 628650"/>
            <a:gd name="connsiteX6" fmla="*/ 3352800 w 3352800"/>
            <a:gd name="connsiteY6" fmla="*/ 619125 h 628650"/>
            <a:gd name="connsiteX7" fmla="*/ 9525 w 3352800"/>
            <a:gd name="connsiteY7" fmla="*/ 628650 h 628650"/>
            <a:gd name="connsiteX8" fmla="*/ 0 w 3352800"/>
            <a:gd name="connsiteY8" fmla="*/ 0 h 6286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3352800" h="628650">
              <a:moveTo>
                <a:pt x="0" y="0"/>
              </a:moveTo>
              <a:lnTo>
                <a:pt x="942975" y="0"/>
              </a:lnTo>
              <a:lnTo>
                <a:pt x="1304925" y="304800"/>
              </a:lnTo>
              <a:lnTo>
                <a:pt x="2085975" y="314325"/>
              </a:lnTo>
              <a:lnTo>
                <a:pt x="2476500" y="19050"/>
              </a:lnTo>
              <a:lnTo>
                <a:pt x="3352800" y="19050"/>
              </a:lnTo>
              <a:lnTo>
                <a:pt x="3352800" y="619125"/>
              </a:lnTo>
              <a:lnTo>
                <a:pt x="9525" y="628650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>
            <a:extLst>
              <a:ext uri="{837473B0-CC2E-450A-ABE3-18F120FF3D39}">
                <a1611:picAttrSrcUrl xmlns:a1611="http://schemas.microsoft.com/office/drawing/2016/11/main" r:id="rId2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190500</xdr:colOff>
      <xdr:row>4</xdr:row>
      <xdr:rowOff>114300</xdr:rowOff>
    </xdr:from>
    <xdr:to>
      <xdr:col>18</xdr:col>
      <xdr:colOff>571500</xdr:colOff>
      <xdr:row>4</xdr:row>
      <xdr:rowOff>114300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8D937F89-F442-4801-B3AA-F5DFD108E54D}"/>
            </a:ext>
          </a:extLst>
        </xdr:cNvPr>
        <xdr:cNvCxnSpPr/>
      </xdr:nvCxnSpPr>
      <xdr:spPr>
        <a:xfrm>
          <a:off x="8572500" y="876300"/>
          <a:ext cx="2667000" cy="0"/>
        </a:xfrm>
        <a:prstGeom prst="line">
          <a:avLst/>
        </a:prstGeom>
        <a:ln w="31750">
          <a:solidFill>
            <a:srgbClr val="00206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685800</xdr:colOff>
      <xdr:row>4</xdr:row>
      <xdr:rowOff>114300</xdr:rowOff>
    </xdr:from>
    <xdr:to>
      <xdr:col>16</xdr:col>
      <xdr:colOff>685800</xdr:colOff>
      <xdr:row>6</xdr:row>
      <xdr:rowOff>0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9B0BA2AD-32B6-4650-9004-52C2570229F3}"/>
            </a:ext>
          </a:extLst>
        </xdr:cNvPr>
        <xdr:cNvCxnSpPr/>
      </xdr:nvCxnSpPr>
      <xdr:spPr>
        <a:xfrm>
          <a:off x="9829800" y="876300"/>
          <a:ext cx="0" cy="266700"/>
        </a:xfrm>
        <a:prstGeom prst="straightConnector1">
          <a:avLst/>
        </a:prstGeom>
        <a:ln>
          <a:solidFill>
            <a:srgbClr val="00206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219075</xdr:colOff>
      <xdr:row>34</xdr:row>
      <xdr:rowOff>85725</xdr:rowOff>
    </xdr:from>
    <xdr:to>
      <xdr:col>18</xdr:col>
      <xdr:colOff>523875</xdr:colOff>
      <xdr:row>34</xdr:row>
      <xdr:rowOff>104775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F83E92B3-9EDE-4682-B41E-E5EB6244DC92}"/>
            </a:ext>
          </a:extLst>
        </xdr:cNvPr>
        <xdr:cNvCxnSpPr/>
      </xdr:nvCxnSpPr>
      <xdr:spPr>
        <a:xfrm flipV="1">
          <a:off x="7839075" y="6800850"/>
          <a:ext cx="3352800" cy="19050"/>
        </a:xfrm>
        <a:prstGeom prst="line">
          <a:avLst/>
        </a:prstGeom>
        <a:ln w="31750">
          <a:solidFill>
            <a:srgbClr val="00206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152400</xdr:colOff>
      <xdr:row>34</xdr:row>
      <xdr:rowOff>104775</xdr:rowOff>
    </xdr:from>
    <xdr:to>
      <xdr:col>16</xdr:col>
      <xdr:colOff>161925</xdr:colOff>
      <xdr:row>40</xdr:row>
      <xdr:rowOff>104775</xdr:rowOff>
    </xdr:to>
    <xdr:cxnSp macro="">
      <xdr:nvCxnSpPr>
        <xdr:cNvPr id="25" name="Conector recto de flecha 24">
          <a:extLst>
            <a:ext uri="{FF2B5EF4-FFF2-40B4-BE49-F238E27FC236}">
              <a16:creationId xmlns:a16="http://schemas.microsoft.com/office/drawing/2014/main" id="{3CD91B36-68F4-4124-ADCB-405B10A4A9B5}"/>
            </a:ext>
          </a:extLst>
        </xdr:cNvPr>
        <xdr:cNvCxnSpPr/>
      </xdr:nvCxnSpPr>
      <xdr:spPr>
        <a:xfrm flipH="1">
          <a:off x="9296400" y="6819900"/>
          <a:ext cx="9525" cy="981075"/>
        </a:xfrm>
        <a:prstGeom prst="straightConnector1">
          <a:avLst/>
        </a:prstGeom>
        <a:ln>
          <a:solidFill>
            <a:srgbClr val="00206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219075</xdr:colOff>
      <xdr:row>26</xdr:row>
      <xdr:rowOff>95250</xdr:rowOff>
    </xdr:from>
    <xdr:to>
      <xdr:col>18</xdr:col>
      <xdr:colOff>514350</xdr:colOff>
      <xdr:row>26</xdr:row>
      <xdr:rowOff>114301</xdr:rowOff>
    </xdr:to>
    <xdr:cxnSp macro="">
      <xdr:nvCxnSpPr>
        <xdr:cNvPr id="33" name="Conector recto de flecha 32">
          <a:extLst>
            <a:ext uri="{FF2B5EF4-FFF2-40B4-BE49-F238E27FC236}">
              <a16:creationId xmlns:a16="http://schemas.microsoft.com/office/drawing/2014/main" id="{6DFA03D4-910A-4C3F-AE7D-42D0394CB32F}"/>
            </a:ext>
          </a:extLst>
        </xdr:cNvPr>
        <xdr:cNvCxnSpPr/>
      </xdr:nvCxnSpPr>
      <xdr:spPr>
        <a:xfrm flipV="1">
          <a:off x="7839075" y="5286375"/>
          <a:ext cx="3343275" cy="1905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1</xdr:row>
      <xdr:rowOff>0</xdr:rowOff>
    </xdr:from>
    <xdr:to>
      <xdr:col>5</xdr:col>
      <xdr:colOff>1</xdr:colOff>
      <xdr:row>24</xdr:row>
      <xdr:rowOff>88447</xdr:rowOff>
    </xdr:to>
    <xdr:sp macro="" textlink="">
      <xdr:nvSpPr>
        <xdr:cNvPr id="19" name="12 CuadroTexto">
          <a:extLst>
            <a:ext uri="{FF2B5EF4-FFF2-40B4-BE49-F238E27FC236}">
              <a16:creationId xmlns:a16="http://schemas.microsoft.com/office/drawing/2014/main" id="{68C1D6E5-9521-435D-8C50-0E5C7693A2C2}"/>
            </a:ext>
          </a:extLst>
        </xdr:cNvPr>
        <xdr:cNvSpPr txBox="1"/>
      </xdr:nvSpPr>
      <xdr:spPr>
        <a:xfrm>
          <a:off x="1" y="190500"/>
          <a:ext cx="3810000" cy="48373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Funcionalidad ambiental: </a:t>
          </a:r>
        </a:p>
        <a:p>
          <a:endParaRPr lang="es-ES" sz="800">
            <a:effectLst/>
          </a:endParaRPr>
        </a:p>
        <a:p>
          <a:r>
            <a:rPr lang="es-ES" sz="1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es-ES" sz="1400" b="0" i="0">
              <a:solidFill>
                <a:schemeClr val="dk1"/>
              </a:solidFill>
              <a:latin typeface="+mn-lt"/>
              <a:ea typeface="+mn-ea"/>
              <a:cs typeface="+mn-cs"/>
            </a:rPr>
            <a:t>Como caudales para verificación de la funcionalidad ambiental, se consideran los correspondientes</a:t>
          </a:r>
          <a:r>
            <a:rPr lang="es-ES" sz="14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a los percentiles de excedencia del 10% y 90% del período de uso por la especie(s) de referencia.</a:t>
          </a:r>
          <a:r>
            <a:rPr lang="es-ES" sz="1400" b="0" i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endParaRPr lang="es-ES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i="0">
              <a:solidFill>
                <a:schemeClr val="dk1"/>
              </a:solidFill>
              <a:latin typeface="+mn-lt"/>
              <a:ea typeface="+mn-ea"/>
              <a:cs typeface="+mn-cs"/>
            </a:rPr>
            <a:t>2.</a:t>
          </a: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s-E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Se dispone un cauce de aguas bajas que se dimensionará para garantizar la transitabilidad con el Q90%.</a:t>
          </a:r>
        </a:p>
        <a:p>
          <a:endParaRPr lang="es-ES" sz="1400" b="1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3. </a:t>
          </a:r>
          <a:r>
            <a:rPr lang="es-ES" sz="14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Se</a:t>
          </a:r>
          <a:r>
            <a:rPr lang="es-ES" sz="1400" b="1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asume régimen uniforme: es de aplicación la fórmula de Manning</a:t>
          </a:r>
          <a:r>
            <a:rPr lang="es-ES" sz="1400" b="1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</a:p>
        <a:p>
          <a:endParaRPr lang="es-ES" sz="8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</a:t>
          </a: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s-E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Se debe satisfacer la condición de calado mínimo para el Q90% y la de velocidad máxima para el Q10%.</a:t>
          </a:r>
          <a:endParaRPr lang="es-ES" sz="1400" b="0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ES" sz="8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>
            <a:effectLst/>
          </a:endParaRPr>
        </a:p>
        <a:p>
          <a:endParaRPr lang="es-ES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G2:AD44"/>
  <sheetViews>
    <sheetView showGridLines="0" zoomScale="80" zoomScaleNormal="80" workbookViewId="0">
      <selection activeCell="M9" sqref="M9:M11"/>
    </sheetView>
  </sheetViews>
  <sheetFormatPr baseColWidth="10" defaultRowHeight="14.5" x14ac:dyDescent="0.35"/>
  <cols>
    <col min="10" max="10" width="7.7265625" customWidth="1"/>
    <col min="11" max="11" width="6.26953125" customWidth="1"/>
    <col min="12" max="12" width="4.7265625" customWidth="1"/>
    <col min="13" max="13" width="10" customWidth="1"/>
    <col min="14" max="14" width="13" customWidth="1"/>
    <col min="15" max="15" width="11.54296875" customWidth="1"/>
    <col min="16" max="16" width="10.1796875" customWidth="1"/>
    <col min="17" max="17" width="13.81640625" customWidth="1"/>
    <col min="18" max="18" width="7.26953125" customWidth="1"/>
    <col min="19" max="19" width="10.26953125" customWidth="1"/>
  </cols>
  <sheetData>
    <row r="2" spans="13:30" x14ac:dyDescent="0.35">
      <c r="N2" s="89" t="s">
        <v>17</v>
      </c>
      <c r="O2" s="89"/>
      <c r="V2" s="19" t="s">
        <v>20</v>
      </c>
      <c r="W2" s="19"/>
    </row>
    <row r="3" spans="13:30" x14ac:dyDescent="0.35">
      <c r="N3" s="4" t="s">
        <v>6</v>
      </c>
      <c r="O3" s="9">
        <v>0.25</v>
      </c>
      <c r="P3" s="48" t="s">
        <v>8</v>
      </c>
      <c r="Q3" s="49"/>
      <c r="V3" s="9" t="s">
        <v>18</v>
      </c>
      <c r="W3" s="9">
        <v>1.7000000000000001E-2</v>
      </c>
    </row>
    <row r="4" spans="13:30" x14ac:dyDescent="0.35">
      <c r="N4" s="4" t="s">
        <v>2</v>
      </c>
      <c r="O4" s="86">
        <v>8.0000000000000002E-3</v>
      </c>
      <c r="P4" s="50" t="s">
        <v>9</v>
      </c>
      <c r="Q4" s="49"/>
      <c r="V4" s="9" t="s">
        <v>19</v>
      </c>
      <c r="W4" s="9">
        <v>3.7999999999999999E-2</v>
      </c>
    </row>
    <row r="5" spans="13:30" x14ac:dyDescent="0.35">
      <c r="N5" s="4" t="s">
        <v>59</v>
      </c>
      <c r="O5" s="26">
        <v>8</v>
      </c>
      <c r="P5" s="51" t="s">
        <v>60</v>
      </c>
      <c r="Q5" s="49"/>
    </row>
    <row r="6" spans="13:30" ht="16.5" x14ac:dyDescent="0.45">
      <c r="N6" s="4" t="s">
        <v>61</v>
      </c>
      <c r="O6" s="9"/>
      <c r="P6" s="50" t="s">
        <v>62</v>
      </c>
      <c r="Q6" s="49"/>
    </row>
    <row r="7" spans="13:30" ht="16.5" x14ac:dyDescent="0.45">
      <c r="N7" s="4" t="s">
        <v>7</v>
      </c>
      <c r="O7" s="26">
        <v>2</v>
      </c>
      <c r="P7" s="50" t="s">
        <v>63</v>
      </c>
      <c r="Q7" s="49"/>
      <c r="V7" s="28" t="s">
        <v>22</v>
      </c>
    </row>
    <row r="8" spans="13:30" x14ac:dyDescent="0.35">
      <c r="N8" s="55"/>
      <c r="O8" s="56"/>
      <c r="P8" s="12"/>
    </row>
    <row r="9" spans="13:30" ht="33.75" customHeight="1" x14ac:dyDescent="0.35">
      <c r="M9" s="121" t="s">
        <v>80</v>
      </c>
      <c r="N9" s="93" t="s">
        <v>58</v>
      </c>
      <c r="O9" s="94"/>
      <c r="P9" s="94"/>
      <c r="Q9" s="94"/>
      <c r="R9" s="94"/>
    </row>
    <row r="10" spans="13:30" ht="32.25" customHeight="1" x14ac:dyDescent="0.35">
      <c r="M10" s="122"/>
      <c r="N10" s="95" t="s">
        <v>65</v>
      </c>
      <c r="O10" s="96"/>
      <c r="P10" s="96"/>
      <c r="Q10" s="96"/>
      <c r="R10" s="96"/>
      <c r="Z10" s="85" t="s">
        <v>24</v>
      </c>
      <c r="AA10" s="84">
        <v>0.25</v>
      </c>
      <c r="AB10" s="99" t="s">
        <v>70</v>
      </c>
      <c r="AC10" s="99"/>
      <c r="AD10" s="99"/>
    </row>
    <row r="11" spans="13:30" ht="15.5" x14ac:dyDescent="0.35">
      <c r="M11" s="122"/>
      <c r="N11" s="97" t="s">
        <v>66</v>
      </c>
      <c r="O11" s="97"/>
      <c r="P11" s="97"/>
      <c r="Q11" s="97"/>
      <c r="R11" s="97"/>
      <c r="Z11" s="101" t="s">
        <v>25</v>
      </c>
      <c r="AA11" s="102">
        <f>AA10/0.3048</f>
        <v>0.82020997375328075</v>
      </c>
      <c r="AB11" s="99" t="s">
        <v>71</v>
      </c>
      <c r="AC11" s="100"/>
      <c r="AD11" s="100"/>
    </row>
    <row r="12" spans="13:30" x14ac:dyDescent="0.35">
      <c r="P12" s="12"/>
      <c r="Z12" s="101"/>
      <c r="AA12" s="102"/>
      <c r="AB12" s="100"/>
      <c r="AC12" s="100"/>
      <c r="AD12" s="100"/>
    </row>
    <row r="13" spans="13:30" x14ac:dyDescent="0.35">
      <c r="P13" s="12"/>
    </row>
    <row r="14" spans="13:30" x14ac:dyDescent="0.35">
      <c r="N14" s="89" t="s">
        <v>11</v>
      </c>
      <c r="O14" s="89"/>
      <c r="P14" s="12"/>
    </row>
    <row r="15" spans="13:30" x14ac:dyDescent="0.35">
      <c r="M15" s="13"/>
      <c r="N15" s="60" t="s">
        <v>53</v>
      </c>
      <c r="O15" s="62">
        <v>2</v>
      </c>
      <c r="P15" s="71" t="s">
        <v>10</v>
      </c>
      <c r="Q15" s="72"/>
      <c r="R15" s="49"/>
    </row>
    <row r="16" spans="13:30" ht="16.5" x14ac:dyDescent="0.45">
      <c r="M16" s="14"/>
      <c r="N16" s="60" t="s">
        <v>54</v>
      </c>
      <c r="O16" s="62">
        <v>3</v>
      </c>
      <c r="P16" s="81" t="s">
        <v>76</v>
      </c>
      <c r="Q16" s="78">
        <f>MAX($O$6*1.2,$O$7*1.5)</f>
        <v>3</v>
      </c>
      <c r="R16" s="79"/>
      <c r="S16" s="80"/>
    </row>
    <row r="17" spans="7:18" x14ac:dyDescent="0.35">
      <c r="M17" s="14"/>
      <c r="N17" s="60" t="s">
        <v>55</v>
      </c>
      <c r="O17" s="63">
        <v>2</v>
      </c>
      <c r="P17" s="50" t="s">
        <v>67</v>
      </c>
      <c r="Q17" s="49"/>
      <c r="R17" s="49"/>
    </row>
    <row r="18" spans="7:18" ht="18.5" x14ac:dyDescent="0.45">
      <c r="G18" s="25"/>
      <c r="N18" s="60" t="s">
        <v>56</v>
      </c>
      <c r="O18" s="61">
        <v>4</v>
      </c>
      <c r="P18" s="50" t="s">
        <v>69</v>
      </c>
      <c r="Q18" s="49"/>
      <c r="R18" s="49"/>
    </row>
    <row r="19" spans="7:18" ht="18.5" x14ac:dyDescent="0.45">
      <c r="G19" s="25"/>
      <c r="N19" s="30" t="s">
        <v>12</v>
      </c>
      <c r="O19" s="82">
        <v>0.6</v>
      </c>
      <c r="P19" s="105" t="s">
        <v>77</v>
      </c>
      <c r="Q19" s="105"/>
      <c r="R19" s="52">
        <f>MAX(2*O3,0.2*O15)</f>
        <v>0.5</v>
      </c>
    </row>
    <row r="20" spans="7:18" ht="16.5" x14ac:dyDescent="0.45">
      <c r="M20" s="15"/>
      <c r="N20" s="10" t="s">
        <v>21</v>
      </c>
      <c r="O20" s="11">
        <f>O18*O17</f>
        <v>8</v>
      </c>
      <c r="P20" s="51" t="s">
        <v>68</v>
      </c>
      <c r="Q20" s="29"/>
      <c r="R20" s="16"/>
    </row>
    <row r="21" spans="7:18" ht="16.5" x14ac:dyDescent="0.45">
      <c r="M21" s="59"/>
      <c r="N21" s="31" t="s">
        <v>13</v>
      </c>
      <c r="O21" s="11">
        <f>O19+(O20*O4)</f>
        <v>0.66399999999999992</v>
      </c>
      <c r="P21" s="98" t="s">
        <v>78</v>
      </c>
      <c r="Q21" s="98"/>
      <c r="R21" s="52" t="str">
        <f>IF(O21&lt;0.4*O15,"SI","NO")</f>
        <v>SI</v>
      </c>
    </row>
    <row r="22" spans="7:18" ht="16.5" x14ac:dyDescent="0.45">
      <c r="M22" s="91" t="s">
        <v>16</v>
      </c>
      <c r="N22" s="91"/>
      <c r="O22" s="11">
        <f>O15-O21</f>
        <v>1.3360000000000001</v>
      </c>
      <c r="P22" s="53" t="s">
        <v>42</v>
      </c>
      <c r="Q22" s="54"/>
      <c r="R22" s="52" t="s">
        <v>79</v>
      </c>
    </row>
    <row r="23" spans="7:18" ht="16.5" x14ac:dyDescent="0.45">
      <c r="M23" s="92" t="s">
        <v>50</v>
      </c>
      <c r="N23" s="92"/>
      <c r="O23" s="11">
        <f>O15-O19</f>
        <v>1.4</v>
      </c>
      <c r="P23" s="53" t="s">
        <v>49</v>
      </c>
      <c r="R23" s="1"/>
    </row>
    <row r="24" spans="7:18" x14ac:dyDescent="0.35">
      <c r="N24" s="38"/>
      <c r="O24" s="39"/>
      <c r="R24" s="1"/>
    </row>
    <row r="25" spans="7:18" x14ac:dyDescent="0.35">
      <c r="O25" s="2"/>
      <c r="R25" s="1"/>
    </row>
    <row r="26" spans="7:18" x14ac:dyDescent="0.35">
      <c r="N26" s="90"/>
      <c r="O26" s="90"/>
      <c r="R26" s="1"/>
    </row>
    <row r="27" spans="7:18" x14ac:dyDescent="0.35">
      <c r="N27" s="90"/>
      <c r="O27" s="90"/>
      <c r="R27" s="1"/>
    </row>
    <row r="28" spans="7:18" x14ac:dyDescent="0.35">
      <c r="N28" s="1"/>
      <c r="O28" s="37"/>
    </row>
    <row r="29" spans="7:18" x14ac:dyDescent="0.35">
      <c r="N29" s="1"/>
      <c r="O29" s="27"/>
    </row>
    <row r="30" spans="7:18" x14ac:dyDescent="0.35">
      <c r="N30" s="1"/>
      <c r="O30" s="27"/>
    </row>
    <row r="31" spans="7:18" x14ac:dyDescent="0.35">
      <c r="N31" s="40"/>
      <c r="O31" s="41"/>
    </row>
    <row r="32" spans="7:18" ht="15" customHeight="1" x14ac:dyDescent="0.35">
      <c r="N32" s="1"/>
      <c r="O32" s="27"/>
      <c r="P32" s="1"/>
      <c r="Q32" s="27"/>
    </row>
    <row r="33" spans="13:19" x14ac:dyDescent="0.35">
      <c r="N33" s="42"/>
      <c r="O33" s="43"/>
      <c r="P33" s="20"/>
    </row>
    <row r="34" spans="13:19" x14ac:dyDescent="0.35">
      <c r="N34" s="1"/>
      <c r="O34" s="27"/>
      <c r="P34" s="20"/>
    </row>
    <row r="35" spans="13:19" ht="18.5" x14ac:dyDescent="0.45">
      <c r="N35" s="44"/>
      <c r="O35" s="45"/>
      <c r="P35" s="20"/>
      <c r="R35" s="7"/>
    </row>
    <row r="36" spans="13:19" x14ac:dyDescent="0.35">
      <c r="M36" s="1"/>
      <c r="N36" s="46"/>
      <c r="O36" s="47"/>
      <c r="P36" s="20"/>
    </row>
    <row r="37" spans="13:19" x14ac:dyDescent="0.35">
      <c r="N37" s="46"/>
      <c r="O37" s="47"/>
      <c r="P37" s="20"/>
      <c r="R37" s="8"/>
    </row>
    <row r="38" spans="13:19" x14ac:dyDescent="0.35">
      <c r="P38" s="20"/>
    </row>
    <row r="39" spans="13:19" x14ac:dyDescent="0.35">
      <c r="P39" s="24"/>
    </row>
    <row r="40" spans="13:19" x14ac:dyDescent="0.35">
      <c r="P40" s="24"/>
    </row>
    <row r="42" spans="13:19" x14ac:dyDescent="0.35">
      <c r="P42" s="103"/>
      <c r="Q42" s="1"/>
      <c r="R42" s="23"/>
      <c r="S42" s="3"/>
    </row>
    <row r="43" spans="13:19" x14ac:dyDescent="0.35">
      <c r="P43" s="104"/>
      <c r="S43" s="3"/>
    </row>
    <row r="44" spans="13:19" x14ac:dyDescent="0.35">
      <c r="P44" s="104"/>
      <c r="R44" s="23"/>
    </row>
  </sheetData>
  <mergeCells count="17">
    <mergeCell ref="AB10:AD10"/>
    <mergeCell ref="AB11:AD12"/>
    <mergeCell ref="Z11:Z12"/>
    <mergeCell ref="AA11:AA12"/>
    <mergeCell ref="P42:P44"/>
    <mergeCell ref="P19:Q19"/>
    <mergeCell ref="N2:O2"/>
    <mergeCell ref="N26:O26"/>
    <mergeCell ref="N14:O14"/>
    <mergeCell ref="N27:O27"/>
    <mergeCell ref="M22:N22"/>
    <mergeCell ref="M23:N23"/>
    <mergeCell ref="N9:R9"/>
    <mergeCell ref="N10:R10"/>
    <mergeCell ref="N11:R11"/>
    <mergeCell ref="P21:Q21"/>
    <mergeCell ref="M9:M11"/>
  </mergeCells>
  <printOptions horizontalCentered="1" verticalCentered="1"/>
  <pageMargins left="0" right="0" top="0.15748031496062992" bottom="0.15748031496062992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1A20E-FC4F-4ADD-BD64-A9C98EADDD60}">
  <sheetPr>
    <pageSetUpPr fitToPage="1"/>
  </sheetPr>
  <dimension ref="F2:X42"/>
  <sheetViews>
    <sheetView showGridLines="0" tabSelected="1" topLeftCell="F1" zoomScale="70" zoomScaleNormal="70" workbookViewId="0">
      <selection activeCell="AE34" sqref="AE34"/>
    </sheetView>
  </sheetViews>
  <sheetFormatPr baseColWidth="10" defaultRowHeight="14.5" x14ac:dyDescent="0.35"/>
  <cols>
    <col min="6" max="6" width="11.26953125" customWidth="1"/>
    <col min="7" max="7" width="13.7265625" customWidth="1"/>
    <col min="9" max="9" width="11.26953125" customWidth="1"/>
    <col min="10" max="10" width="12.453125" customWidth="1"/>
    <col min="11" max="11" width="13" customWidth="1"/>
    <col min="13" max="13" width="11.453125" customWidth="1"/>
    <col min="21" max="21" width="8.54296875" customWidth="1"/>
  </cols>
  <sheetData>
    <row r="2" spans="6:24" ht="18.5" x14ac:dyDescent="0.45">
      <c r="K2" s="107" t="s">
        <v>34</v>
      </c>
      <c r="L2" s="107"/>
      <c r="P2" s="110" t="s">
        <v>32</v>
      </c>
      <c r="Q2" s="110"/>
      <c r="R2" s="110"/>
      <c r="S2" s="110"/>
    </row>
    <row r="3" spans="6:24" ht="16.5" x14ac:dyDescent="0.35">
      <c r="K3" s="64" t="s">
        <v>43</v>
      </c>
      <c r="L3" s="65">
        <v>0.4</v>
      </c>
      <c r="Q3" s="110" t="s">
        <v>29</v>
      </c>
      <c r="R3" s="110"/>
    </row>
    <row r="4" spans="6:24" x14ac:dyDescent="0.35">
      <c r="G4" s="89" t="s">
        <v>11</v>
      </c>
      <c r="H4" s="89"/>
      <c r="I4" s="33"/>
      <c r="K4" s="89" t="s">
        <v>35</v>
      </c>
      <c r="L4" s="89"/>
      <c r="P4" s="34" t="s">
        <v>31</v>
      </c>
      <c r="W4" s="73" t="s">
        <v>39</v>
      </c>
      <c r="X4" s="73"/>
    </row>
    <row r="5" spans="6:24" x14ac:dyDescent="0.35">
      <c r="F5" s="13"/>
      <c r="G5" s="10" t="s">
        <v>53</v>
      </c>
      <c r="H5" s="67">
        <f>Marco!O15</f>
        <v>2</v>
      </c>
      <c r="I5" s="67"/>
      <c r="K5" s="60" t="s">
        <v>26</v>
      </c>
      <c r="L5" s="62">
        <v>0.75</v>
      </c>
      <c r="M5" s="34"/>
      <c r="Q5" s="112" t="s">
        <v>30</v>
      </c>
      <c r="W5" s="73"/>
      <c r="X5" s="73"/>
    </row>
    <row r="6" spans="6:24" x14ac:dyDescent="0.35">
      <c r="F6" s="14"/>
      <c r="G6" s="10" t="s">
        <v>54</v>
      </c>
      <c r="H6" s="67">
        <f>Marco!O16</f>
        <v>3</v>
      </c>
      <c r="I6" s="67"/>
      <c r="K6" s="60" t="s">
        <v>27</v>
      </c>
      <c r="L6" s="62">
        <v>0.55000000000000004</v>
      </c>
      <c r="M6" s="34"/>
      <c r="Q6" s="112"/>
      <c r="R6" s="35" t="s">
        <v>74</v>
      </c>
      <c r="W6" s="74" t="s">
        <v>40</v>
      </c>
      <c r="X6" s="75">
        <f>L6*(L5+L7)</f>
        <v>0.85250000000000015</v>
      </c>
    </row>
    <row r="7" spans="6:24" x14ac:dyDescent="0.35">
      <c r="F7" s="14"/>
      <c r="G7" s="10"/>
      <c r="H7" s="67"/>
      <c r="I7" s="67"/>
      <c r="K7" s="60" t="s">
        <v>28</v>
      </c>
      <c r="L7" s="62">
        <v>0.8</v>
      </c>
      <c r="W7" s="74" t="s">
        <v>41</v>
      </c>
      <c r="X7" s="75">
        <f>L5+2*SQRT(L6^2+L7^2)</f>
        <v>2.69164878389476</v>
      </c>
    </row>
    <row r="8" spans="6:24" ht="16.5" x14ac:dyDescent="0.45">
      <c r="G8" s="10" t="s">
        <v>12</v>
      </c>
      <c r="H8" s="67">
        <f>Marco!O19</f>
        <v>0.6</v>
      </c>
      <c r="I8" s="67"/>
      <c r="K8" s="10" t="s">
        <v>33</v>
      </c>
      <c r="L8" s="58">
        <f>L5+2*L7</f>
        <v>2.35</v>
      </c>
    </row>
    <row r="9" spans="6:24" ht="16.5" x14ac:dyDescent="0.45">
      <c r="G9" s="10" t="s">
        <v>21</v>
      </c>
      <c r="H9" s="67">
        <f>Marco!O20</f>
        <v>8</v>
      </c>
      <c r="I9" s="67"/>
      <c r="K9" s="10" t="s">
        <v>52</v>
      </c>
      <c r="L9" s="58">
        <f>L7/L6</f>
        <v>1.4545454545454546</v>
      </c>
      <c r="M9" s="76" t="str">
        <f>IF(L9&lt;1.5,"NO CUMPLE","CUMPLE")</f>
        <v>NO CUMPLE</v>
      </c>
    </row>
    <row r="10" spans="6:24" ht="16.5" x14ac:dyDescent="0.45">
      <c r="F10" s="15"/>
      <c r="G10" s="10" t="s">
        <v>13</v>
      </c>
      <c r="H10" s="11">
        <f>Marco!O21</f>
        <v>0.66399999999999992</v>
      </c>
      <c r="I10" s="11"/>
      <c r="J10" s="17"/>
      <c r="K10" s="18" t="s">
        <v>75</v>
      </c>
      <c r="L10" s="19">
        <f>H15</f>
        <v>0.35</v>
      </c>
      <c r="O10" s="113" t="s">
        <v>72</v>
      </c>
      <c r="P10" s="114"/>
      <c r="Q10" s="113" t="s">
        <v>51</v>
      </c>
      <c r="R10" s="114"/>
      <c r="S10" s="117" t="s">
        <v>73</v>
      </c>
      <c r="T10" s="118"/>
    </row>
    <row r="11" spans="6:24" ht="16.5" x14ac:dyDescent="0.45">
      <c r="F11" s="111" t="s">
        <v>16</v>
      </c>
      <c r="G11" s="111"/>
      <c r="H11" s="11">
        <f>Marco!O22</f>
        <v>1.3360000000000001</v>
      </c>
      <c r="I11" s="11"/>
      <c r="M11" s="108" t="s">
        <v>45</v>
      </c>
      <c r="N11" s="109"/>
      <c r="O11" s="57">
        <f>0.2*H6</f>
        <v>0.60000000000000009</v>
      </c>
      <c r="P11" s="57">
        <f>0.4*H6</f>
        <v>1.2000000000000002</v>
      </c>
      <c r="Q11" s="115">
        <f>1.5*H15</f>
        <v>0.52499999999999991</v>
      </c>
      <c r="R11" s="116"/>
      <c r="S11" s="119"/>
      <c r="T11" s="120"/>
    </row>
    <row r="12" spans="6:24" x14ac:dyDescent="0.35">
      <c r="K12" s="89" t="s">
        <v>14</v>
      </c>
      <c r="L12" s="89"/>
      <c r="N12" s="10" t="str">
        <f>G6</f>
        <v>A(m)=</v>
      </c>
      <c r="O12" s="67">
        <f>H6</f>
        <v>3</v>
      </c>
    </row>
    <row r="13" spans="6:24" x14ac:dyDescent="0.35">
      <c r="K13" s="106" t="s">
        <v>4</v>
      </c>
      <c r="L13" s="106"/>
    </row>
    <row r="14" spans="6:24" ht="16.5" x14ac:dyDescent="0.35">
      <c r="G14" s="89" t="s">
        <v>46</v>
      </c>
      <c r="H14" s="89"/>
      <c r="K14" s="10" t="s">
        <v>3</v>
      </c>
      <c r="L14" s="11">
        <f>L10*(L5+(L7/L6)*L10)</f>
        <v>0.44068181818181812</v>
      </c>
    </row>
    <row r="15" spans="6:24" x14ac:dyDescent="0.35">
      <c r="G15" s="18" t="s">
        <v>47</v>
      </c>
      <c r="H15" s="19">
        <v>0.35</v>
      </c>
      <c r="K15" s="10" t="s">
        <v>0</v>
      </c>
      <c r="L15" s="11">
        <f>L5+2*L10*SQRT(1+(L7/L6)^2)</f>
        <v>1.9855946806603018</v>
      </c>
    </row>
    <row r="16" spans="6:24" x14ac:dyDescent="0.35">
      <c r="G16" s="18" t="s">
        <v>48</v>
      </c>
      <c r="H16" s="19">
        <v>1.8</v>
      </c>
      <c r="K16" s="10" t="s">
        <v>1</v>
      </c>
      <c r="L16" s="11">
        <f>L14/L15</f>
        <v>0.22193946351390864</v>
      </c>
    </row>
    <row r="17" spans="6:17" x14ac:dyDescent="0.35">
      <c r="K17" s="5" t="s">
        <v>5</v>
      </c>
      <c r="L17" s="6"/>
    </row>
    <row r="18" spans="6:17" x14ac:dyDescent="0.35">
      <c r="K18" s="22" t="s">
        <v>36</v>
      </c>
      <c r="L18" s="21">
        <f>L16^(2/3)*Marco!O4^0.5/Marco!W4</f>
        <v>0.86281512871956345</v>
      </c>
    </row>
    <row r="19" spans="6:17" ht="16.5" x14ac:dyDescent="0.35">
      <c r="K19" s="68" t="s">
        <v>15</v>
      </c>
      <c r="L19" s="69">
        <f>L18*L14</f>
        <v>0.38022693967891663</v>
      </c>
      <c r="M19" s="77" t="str">
        <f>IF(L19&lt;=L3,"CUMPLE","NO CUMPLE")</f>
        <v>CUMPLE</v>
      </c>
    </row>
    <row r="20" spans="6:17" ht="15" customHeight="1" x14ac:dyDescent="0.35">
      <c r="F20" s="93" t="s">
        <v>58</v>
      </c>
      <c r="G20" s="94"/>
      <c r="H20" s="94"/>
      <c r="I20" s="94"/>
      <c r="J20" s="94"/>
      <c r="K20" s="10" t="s">
        <v>23</v>
      </c>
      <c r="L20" s="11">
        <f>L18/SQRT(9.81*L10)</f>
        <v>0.4656388689093926</v>
      </c>
    </row>
    <row r="21" spans="6:17" ht="15.5" x14ac:dyDescent="0.35">
      <c r="F21" s="95" t="s">
        <v>64</v>
      </c>
      <c r="G21" s="96"/>
      <c r="H21" s="96"/>
      <c r="I21" s="96"/>
      <c r="J21" s="96"/>
    </row>
    <row r="22" spans="6:17" ht="15.5" x14ac:dyDescent="0.35">
      <c r="F22" s="97" t="s">
        <v>66</v>
      </c>
      <c r="G22" s="97"/>
      <c r="H22" s="97"/>
      <c r="I22" s="97"/>
      <c r="J22" s="97"/>
    </row>
    <row r="23" spans="6:17" ht="18.5" x14ac:dyDescent="0.45">
      <c r="K23" s="107" t="s">
        <v>37</v>
      </c>
      <c r="L23" s="107"/>
    </row>
    <row r="24" spans="6:17" ht="16.5" x14ac:dyDescent="0.35">
      <c r="K24" s="64" t="s">
        <v>44</v>
      </c>
      <c r="L24" s="65">
        <v>3.8</v>
      </c>
    </row>
    <row r="25" spans="6:17" x14ac:dyDescent="0.35">
      <c r="K25" s="89" t="s">
        <v>35</v>
      </c>
      <c r="L25" s="89"/>
    </row>
    <row r="26" spans="6:17" x14ac:dyDescent="0.35">
      <c r="K26" s="10" t="s">
        <v>54</v>
      </c>
      <c r="L26" s="67">
        <f>H6</f>
        <v>3</v>
      </c>
      <c r="Q26" s="34" t="s">
        <v>57</v>
      </c>
    </row>
    <row r="27" spans="6:17" x14ac:dyDescent="0.35">
      <c r="K27" s="1"/>
      <c r="L27" s="37"/>
    </row>
    <row r="28" spans="6:17" x14ac:dyDescent="0.35">
      <c r="K28" s="1"/>
      <c r="L28" s="37"/>
    </row>
    <row r="29" spans="6:17" x14ac:dyDescent="0.35">
      <c r="K29" s="1"/>
      <c r="L29" s="37"/>
    </row>
    <row r="30" spans="6:17" x14ac:dyDescent="0.35">
      <c r="J30" s="11" t="str">
        <f>F11</f>
        <v>Altura libre entrada(m)=</v>
      </c>
      <c r="K30" s="70"/>
      <c r="L30" s="11">
        <f>H11</f>
        <v>1.3360000000000001</v>
      </c>
    </row>
    <row r="31" spans="6:17" x14ac:dyDescent="0.35">
      <c r="F31" s="59"/>
      <c r="G31" s="2"/>
      <c r="J31" s="66"/>
      <c r="K31" s="18" t="s">
        <v>75</v>
      </c>
      <c r="L31" s="19">
        <v>1</v>
      </c>
    </row>
    <row r="32" spans="6:17" x14ac:dyDescent="0.35">
      <c r="J32" s="83"/>
    </row>
    <row r="33" spans="9:17" x14ac:dyDescent="0.35">
      <c r="K33" s="89" t="s">
        <v>14</v>
      </c>
      <c r="L33" s="89"/>
    </row>
    <row r="34" spans="9:17" x14ac:dyDescent="0.35">
      <c r="K34" s="106" t="s">
        <v>4</v>
      </c>
      <c r="L34" s="106"/>
    </row>
    <row r="35" spans="9:17" ht="16.5" x14ac:dyDescent="0.35">
      <c r="K35" s="10" t="s">
        <v>3</v>
      </c>
      <c r="L35" s="11">
        <f>L6*(L5+L7)+L26*(L31-L6)</f>
        <v>2.2025000000000001</v>
      </c>
    </row>
    <row r="36" spans="9:17" x14ac:dyDescent="0.35">
      <c r="K36" s="10" t="s">
        <v>0</v>
      </c>
      <c r="L36" s="11">
        <f>(X7+L26-L8)+(2*(L31-L6))</f>
        <v>4.2416487838947594</v>
      </c>
    </row>
    <row r="37" spans="9:17" x14ac:dyDescent="0.35">
      <c r="K37" s="10" t="s">
        <v>1</v>
      </c>
      <c r="L37" s="11">
        <f>L35/L36</f>
        <v>0.51925562728407337</v>
      </c>
    </row>
    <row r="38" spans="9:17" x14ac:dyDescent="0.35">
      <c r="K38" s="10" t="s">
        <v>38</v>
      </c>
      <c r="L38" s="32">
        <f>((X7+L26-L8)*Marco!W4+(2*(L31-L6))*Marco!W3)/L36</f>
        <v>3.3544185536586162E-2</v>
      </c>
      <c r="Q38" s="36" t="s">
        <v>74</v>
      </c>
    </row>
    <row r="39" spans="9:17" x14ac:dyDescent="0.35">
      <c r="K39" s="5" t="s">
        <v>5</v>
      </c>
      <c r="L39" s="6"/>
    </row>
    <row r="40" spans="9:17" x14ac:dyDescent="0.35">
      <c r="I40" s="87" t="s">
        <v>48</v>
      </c>
      <c r="J40" s="88">
        <f>H16</f>
        <v>1.8</v>
      </c>
      <c r="K40" s="68" t="s">
        <v>36</v>
      </c>
      <c r="L40" s="69">
        <f>L37^(2/3)*Marco!O4^0.5/L38</f>
        <v>1.7225898470168317</v>
      </c>
      <c r="M40" s="77" t="str">
        <f>IF(L40&lt;=J40,"CUMPLE","NO CUMPLE")</f>
        <v>CUMPLE</v>
      </c>
    </row>
    <row r="41" spans="9:17" ht="16.5" x14ac:dyDescent="0.35">
      <c r="I41" s="87" t="s">
        <v>44</v>
      </c>
      <c r="J41" s="88">
        <f>L24</f>
        <v>3.8</v>
      </c>
      <c r="K41" s="68" t="s">
        <v>15</v>
      </c>
      <c r="L41" s="69">
        <f>L40*L35</f>
        <v>3.7940041380545719</v>
      </c>
      <c r="M41" s="77" t="str">
        <f>IF(L41&gt;=J41,"CUMPLE","NO CUMPLE")</f>
        <v>NO CUMPLE</v>
      </c>
    </row>
    <row r="42" spans="9:17" x14ac:dyDescent="0.35">
      <c r="K42" s="10" t="s">
        <v>23</v>
      </c>
      <c r="L42" s="11">
        <f>L40/SQRT(9.81*L31)</f>
        <v>0.54998061137593446</v>
      </c>
    </row>
  </sheetData>
  <mergeCells count="22">
    <mergeCell ref="P2:S2"/>
    <mergeCell ref="G4:H4"/>
    <mergeCell ref="F11:G11"/>
    <mergeCell ref="K4:L4"/>
    <mergeCell ref="Q3:R3"/>
    <mergeCell ref="Q5:Q6"/>
    <mergeCell ref="O10:P10"/>
    <mergeCell ref="Q10:R10"/>
    <mergeCell ref="Q11:R11"/>
    <mergeCell ref="S10:T11"/>
    <mergeCell ref="K2:L2"/>
    <mergeCell ref="G14:H14"/>
    <mergeCell ref="F20:J20"/>
    <mergeCell ref="F21:J21"/>
    <mergeCell ref="F22:J22"/>
    <mergeCell ref="M11:N11"/>
    <mergeCell ref="K34:L34"/>
    <mergeCell ref="K12:L12"/>
    <mergeCell ref="K13:L13"/>
    <mergeCell ref="K23:L23"/>
    <mergeCell ref="K25:L25"/>
    <mergeCell ref="K33:L33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92C039CFBB2249B217492598E5BE11" ma:contentTypeVersion="10" ma:contentTypeDescription="Crear nuevo documento." ma:contentTypeScope="" ma:versionID="bc2e4c956f50458bc8d615b93f64941e">
  <xsd:schema xmlns:xsd="http://www.w3.org/2001/XMLSchema" xmlns:xs="http://www.w3.org/2001/XMLSchema" xmlns:p="http://schemas.microsoft.com/office/2006/metadata/properties" xmlns:ns3="f6ad4708-cd8a-45fe-98bf-2842077436f6" targetNamespace="http://schemas.microsoft.com/office/2006/metadata/properties" ma:root="true" ma:fieldsID="4698a8f96dab2b2bb64e14204aff5f1b" ns3:_="">
    <xsd:import namespace="f6ad4708-cd8a-45fe-98bf-2842077436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d4708-cd8a-45fe-98bf-284207743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AD890A-9DE0-4385-89F5-57E108CDDD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6E2ADF-1B51-48F9-BFB2-C445EF34C7D4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f6ad4708-cd8a-45fe-98bf-2842077436f6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3FE0A60-DDA4-48C6-8374-5D5ABFF7D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ad4708-cd8a-45fe-98bf-284207743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Marco</vt:lpstr>
      <vt:lpstr>Transitabilidad</vt:lpstr>
      <vt:lpstr>Marco!Área_de_impresión</vt:lpstr>
      <vt:lpstr>Transitabilidad!Área_de_impresión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FFS</dc:creator>
  <cp:lastModifiedBy>JOSE ANASTASIO FERNANDEZ YUSTE</cp:lastModifiedBy>
  <cp:lastPrinted>2021-05-31T12:10:33Z</cp:lastPrinted>
  <dcterms:created xsi:type="dcterms:W3CDTF">2013-11-28T18:13:26Z</dcterms:created>
  <dcterms:modified xsi:type="dcterms:W3CDTF">2025-10-24T09:47:47Z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0x0101005B92C039CFBB2249B217492598E5BE11</vt:lpwstr>
  </property>
</Properties>
</file>